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0" documentId="8_{214CAC7B-43C6-EE4B-80C7-F14261E597D8}" xr6:coauthVersionLast="47" xr6:coauthVersionMax="47" xr10:uidLastSave="{00000000-0000-0000-0000-000000000000}"/>
  <bookViews>
    <workbookView xWindow="12480" yWindow="760" windowWidth="29040" windowHeight="1572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9" l="1"/>
  <c r="E42" i="33"/>
  <c r="E41" i="33"/>
  <c r="E40" i="33"/>
  <c r="E39" i="33"/>
  <c r="E38" i="33"/>
  <c r="E35" i="33"/>
  <c r="E34" i="33"/>
  <c r="E33" i="33"/>
  <c r="E32" i="33"/>
  <c r="E31" i="33"/>
  <c r="E28" i="33"/>
  <c r="E27" i="33"/>
  <c r="E26" i="33"/>
  <c r="E25" i="33"/>
  <c r="E24" i="33"/>
  <c r="E21" i="33"/>
  <c r="E20" i="33"/>
  <c r="E19" i="33"/>
  <c r="E18" i="33"/>
  <c r="E17" i="33"/>
  <c r="E11" i="33"/>
  <c r="E12" i="33"/>
  <c r="E13" i="33"/>
  <c r="E14" i="33"/>
  <c r="E10" i="33"/>
  <c r="U42" i="33"/>
  <c r="U41" i="33"/>
  <c r="U40" i="33"/>
  <c r="U39" i="33"/>
  <c r="U38" i="33"/>
  <c r="U35" i="33"/>
  <c r="U34" i="33"/>
  <c r="U33" i="33"/>
  <c r="U32" i="33"/>
  <c r="U31" i="33"/>
  <c r="Q42" i="33"/>
  <c r="Q41" i="33"/>
  <c r="Q40" i="33"/>
  <c r="Q39" i="33"/>
  <c r="Q38" i="33"/>
  <c r="Q35" i="33"/>
  <c r="Q34" i="33"/>
  <c r="Q33" i="33"/>
  <c r="Q32" i="33"/>
  <c r="Q31" i="33"/>
  <c r="M42" i="33"/>
  <c r="M41" i="33"/>
  <c r="M40" i="33"/>
  <c r="M39" i="33"/>
  <c r="M38" i="33"/>
  <c r="M35" i="33"/>
  <c r="M34" i="33"/>
  <c r="M33" i="33"/>
  <c r="M32" i="33"/>
  <c r="M31" i="33"/>
  <c r="I42" i="33"/>
  <c r="I41" i="33"/>
  <c r="I40" i="33"/>
  <c r="I39" i="33"/>
  <c r="I38" i="33"/>
  <c r="I35" i="33"/>
  <c r="I28" i="33"/>
  <c r="I21" i="33"/>
  <c r="I34" i="33"/>
  <c r="I33" i="33"/>
  <c r="I32" i="33"/>
  <c r="I31" i="33"/>
  <c r="I20" i="33"/>
  <c r="I19" i="33"/>
  <c r="I18" i="33"/>
  <c r="I17" i="33"/>
  <c r="U43" i="33"/>
  <c r="S43" i="33"/>
  <c r="Q43" i="33"/>
  <c r="O43" i="33"/>
  <c r="M43" i="33"/>
  <c r="K43" i="33"/>
  <c r="G43" i="33"/>
  <c r="C43" i="33"/>
  <c r="B39" i="33"/>
  <c r="E36" i="29"/>
  <c r="C43" i="29"/>
  <c r="C36" i="33"/>
  <c r="S36" i="33"/>
  <c r="O36" i="33"/>
  <c r="K36" i="33"/>
  <c r="G36" i="33"/>
  <c r="E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U29" i="33"/>
  <c r="U21" i="33"/>
  <c r="Q21" i="33"/>
  <c r="M21" i="33"/>
  <c r="S29" i="33"/>
  <c r="Q29" i="33"/>
  <c r="O29" i="33"/>
  <c r="K29" i="33"/>
  <c r="G29" i="33"/>
  <c r="C29" i="33"/>
  <c r="B25" i="33"/>
  <c r="E43" i="33" l="1"/>
  <c r="E29" i="33"/>
  <c r="I43" i="33"/>
  <c r="I29" i="33"/>
  <c r="P43" i="33"/>
  <c r="L43" i="33"/>
  <c r="B40" i="33"/>
  <c r="T43" i="33"/>
  <c r="U36" i="33"/>
  <c r="Q36" i="33"/>
  <c r="M36" i="33"/>
  <c r="I36" i="33"/>
  <c r="D36" i="33"/>
  <c r="B33" i="33"/>
  <c r="B34" i="33" s="1"/>
  <c r="B35" i="33" s="1"/>
  <c r="T29" i="33"/>
  <c r="P29" i="33"/>
  <c r="L29" i="33"/>
  <c r="B26" i="33"/>
  <c r="C15" i="33"/>
  <c r="U15" i="33"/>
  <c r="S15" i="33"/>
  <c r="Q15" i="33"/>
  <c r="O15" i="33"/>
  <c r="M15" i="33"/>
  <c r="K15" i="33"/>
  <c r="G15" i="33"/>
  <c r="I14" i="33"/>
  <c r="I13" i="33"/>
  <c r="I12" i="33"/>
  <c r="I11" i="33"/>
  <c r="B11" i="33"/>
  <c r="B12" i="33" s="1"/>
  <c r="B13" i="33" s="1"/>
  <c r="B14" i="33" s="1"/>
  <c r="D43" i="33" l="1"/>
  <c r="D29" i="33"/>
  <c r="H43" i="33"/>
  <c r="H29" i="33"/>
  <c r="B41" i="33"/>
  <c r="B42" i="33" s="1"/>
  <c r="T36" i="33"/>
  <c r="P36" i="33"/>
  <c r="L36" i="33"/>
  <c r="H36" i="33"/>
  <c r="I15" i="33"/>
  <c r="E15" i="33"/>
  <c r="B36" i="33"/>
  <c r="B27" i="33"/>
  <c r="B15" i="33"/>
  <c r="H15" i="33"/>
  <c r="D15" i="33" l="1"/>
  <c r="B43" i="33"/>
  <c r="B28" i="33"/>
  <c r="B29" i="33" l="1"/>
  <c r="E21" i="29" l="1"/>
  <c r="I22" i="33"/>
  <c r="I45" i="33" s="1"/>
  <c r="G22" i="33"/>
  <c r="G45" i="33" s="1"/>
  <c r="H45" i="33" l="1"/>
  <c r="E20" i="29"/>
  <c r="E19" i="29"/>
  <c r="E18" i="29"/>
  <c r="E22" i="33"/>
  <c r="E45" i="33" s="1"/>
  <c r="C22" i="33"/>
  <c r="C45" i="33" s="1"/>
  <c r="D45" i="33" l="1"/>
  <c r="D22" i="33"/>
  <c r="E41" i="29"/>
  <c r="E27" i="29" l="1"/>
  <c r="E28" i="29"/>
  <c r="E29" i="29"/>
  <c r="E30" i="29"/>
  <c r="E32" i="29"/>
  <c r="E33" i="29"/>
  <c r="E34" i="29"/>
  <c r="E35" i="29"/>
  <c r="E37" i="29"/>
  <c r="E38" i="29"/>
  <c r="E39" i="29"/>
  <c r="E40" i="29"/>
  <c r="B18" i="33" l="1"/>
  <c r="U22" i="33"/>
  <c r="U45" i="33" s="1"/>
  <c r="S22" i="33"/>
  <c r="S45" i="33" s="1"/>
  <c r="Q22" i="33"/>
  <c r="Q45" i="33" s="1"/>
  <c r="O22" i="33"/>
  <c r="O45" i="33" s="1"/>
  <c r="M22" i="33"/>
  <c r="M45" i="33" s="1"/>
  <c r="K22" i="33"/>
  <c r="K45" i="33" s="1"/>
  <c r="T22" i="33" l="1"/>
  <c r="P22" i="33"/>
  <c r="L22" i="33"/>
  <c r="L45" i="33"/>
  <c r="B19" i="33"/>
  <c r="H22" i="33"/>
  <c r="B20" i="33" l="1"/>
  <c r="B21" i="33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45" i="33"/>
  <c r="P45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<sst xmlns="http://schemas.openxmlformats.org/spreadsheetml/2006/main" count="36" uniqueCount="21">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</sst>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37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opLeftCell="A17" zoomScale="130" zoomScaleNormal="130" workbookViewId="0">
      <selection activeCell="H41" sqref="H41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2030227</v>
      </c>
      <c r="F8" s="10"/>
    </row>
    <row r="9" spans="2:6">
      <c r="B9" s="13" t="s">
        <v>0</v>
      </c>
      <c r="C9" s="14"/>
      <c r="D9" s="14"/>
      <c r="E9" s="5">
        <f>E43</f>
        <v>20594986.454902001</v>
      </c>
      <c r="F9" s="10"/>
    </row>
    <row r="10" spans="2:6">
      <c r="B10" s="13" t="s">
        <v>7</v>
      </c>
      <c r="C10" s="11"/>
      <c r="D10" s="11"/>
      <c r="E10" s="5">
        <f>D43</f>
        <v>10.144179175482348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0.51487466137255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6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f t="shared" si="2"/>
        <v>826642.26</v>
      </c>
      <c r="H36" s="35"/>
    </row>
    <row r="37" spans="2:8">
      <c r="B37" s="53">
        <f t="shared" si="0"/>
        <v>46181</v>
      </c>
      <c r="C37" s="73">
        <v>104248</v>
      </c>
      <c r="D37" s="74">
        <v>10.9809</v>
      </c>
      <c r="E37" s="75">
        <f t="shared" ref="E37:E40" si="3">IF(C37="","",C37*D37)</f>
        <v>1144736.8632</v>
      </c>
      <c r="H37" s="35"/>
    </row>
    <row r="38" spans="2:8">
      <c r="B38" s="15">
        <f t="shared" si="0"/>
        <v>46182</v>
      </c>
      <c r="C38" s="56">
        <v>113260</v>
      </c>
      <c r="D38" s="20">
        <v>10.9712</v>
      </c>
      <c r="E38" s="21">
        <f t="shared" si="3"/>
        <v>1242598.112</v>
      </c>
      <c r="H38" s="35"/>
    </row>
    <row r="39" spans="2:8">
      <c r="B39" s="15">
        <f t="shared" si="0"/>
        <v>46183</v>
      </c>
      <c r="C39" s="56">
        <v>80213</v>
      </c>
      <c r="D39" s="20">
        <v>10.8667</v>
      </c>
      <c r="E39" s="21">
        <f t="shared" si="3"/>
        <v>871650.60710000002</v>
      </c>
      <c r="H39" s="35"/>
    </row>
    <row r="40" spans="2:8">
      <c r="B40" s="15">
        <f t="shared" si="0"/>
        <v>46184</v>
      </c>
      <c r="C40" s="56">
        <v>102010</v>
      </c>
      <c r="D40" s="20">
        <v>10.9656</v>
      </c>
      <c r="E40" s="21">
        <f t="shared" si="3"/>
        <v>1118600.8559999999</v>
      </c>
      <c r="H40" s="35"/>
    </row>
    <row r="41" spans="2:8">
      <c r="B41" s="24">
        <f t="shared" si="0"/>
        <v>46185</v>
      </c>
      <c r="C41" s="27">
        <v>126164</v>
      </c>
      <c r="D41" s="28">
        <v>11.4611</v>
      </c>
      <c r="E41" s="29">
        <f t="shared" ref="E41" si="4">IF(C41="","",C41*D41)</f>
        <v>1445978.2204</v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2030227</v>
      </c>
      <c r="D43" s="19">
        <f>E43/C43</f>
        <v>10.144179175482348</v>
      </c>
      <c r="E43" s="17">
        <f>SUM(E17:E42)</f>
        <v>20594986.454902001</v>
      </c>
    </row>
    <row r="44" spans="2:8" ht="16" thickTop="1"/>
  </sheetData>
  <conditionalFormatting sqref="C17:E42">
    <cfRule type="expression" dxfId="36" priority="1">
      <formula>$D17&gt;#REF!</formula>
    </cfRule>
    <cfRule type="expression" dxfId="35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46"/>
  <sheetViews>
    <sheetView tabSelected="1" zoomScale="90" zoomScaleNormal="90" workbookViewId="0">
      <pane ySplit="8" topLeftCell="A21" activePane="bottomLeft" state="frozen"/>
      <selection pane="bottomLeft" activeCell="B47" sqref="B47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f>C10*D10</f>
        <v>388345.07550000004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 t="shared" ref="E11:E14" si="1"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 t="shared" si="1"/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 t="shared" si="1"/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 t="shared" si="1"/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21">
        <f>C17*D17</f>
        <v>514051.130145</v>
      </c>
      <c r="G17" s="43">
        <v>58821</v>
      </c>
      <c r="H17" s="45">
        <v>8.7392450000000004</v>
      </c>
      <c r="I17" s="44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2">WORKDAY(B17,1)</f>
        <v>46161</v>
      </c>
      <c r="C18" s="43">
        <v>45738</v>
      </c>
      <c r="D18" s="45">
        <v>8.6806079999999994</v>
      </c>
      <c r="E18" s="21">
        <f t="shared" ref="E18:E21" si="3">C18*D18</f>
        <v>397033.64870399999</v>
      </c>
      <c r="G18" s="43">
        <v>45738</v>
      </c>
      <c r="H18" s="45">
        <v>8.6806079999999994</v>
      </c>
      <c r="I18" s="44">
        <f t="shared" ref="I18:I21" si="4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2"/>
        <v>46162</v>
      </c>
      <c r="C19" s="43">
        <v>45023</v>
      </c>
      <c r="D19" s="45">
        <v>8.6255430000000004</v>
      </c>
      <c r="E19" s="21">
        <f t="shared" si="3"/>
        <v>388347.82248900004</v>
      </c>
      <c r="G19" s="43">
        <v>45023</v>
      </c>
      <c r="H19" s="45">
        <v>8.6255430000000004</v>
      </c>
      <c r="I19" s="44">
        <f t="shared" si="4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2"/>
        <v>46163</v>
      </c>
      <c r="C20" s="43">
        <v>43440</v>
      </c>
      <c r="D20" s="45">
        <v>8.9397570000000002</v>
      </c>
      <c r="E20" s="21">
        <f t="shared" si="3"/>
        <v>388343.04408000002</v>
      </c>
      <c r="G20" s="43">
        <v>43440</v>
      </c>
      <c r="H20" s="45">
        <v>8.9397570000000002</v>
      </c>
      <c r="I20" s="44">
        <f t="shared" si="4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2"/>
        <v>46164</v>
      </c>
      <c r="C21" s="43">
        <v>132591</v>
      </c>
      <c r="D21" s="45">
        <v>9.120571</v>
      </c>
      <c r="E21" s="21">
        <f t="shared" si="3"/>
        <v>1209305.629461</v>
      </c>
      <c r="G21" s="43">
        <v>103406</v>
      </c>
      <c r="H21" s="45">
        <v>9.120025</v>
      </c>
      <c r="I21" s="44">
        <f t="shared" si="4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8.8973145263825462</v>
      </c>
      <c r="E22" s="41">
        <f>SUM(E17:E21)</f>
        <v>2897081.2748790001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21">
        <f>C24*D24</f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5">WORKDAY(B24,1)</f>
        <v>46168</v>
      </c>
      <c r="C25" s="43">
        <v>116925</v>
      </c>
      <c r="D25" s="45">
        <v>9.8493999999999993</v>
      </c>
      <c r="E25" s="21">
        <f t="shared" ref="E25:E28" si="6">C25*D25</f>
        <v>1151641.095</v>
      </c>
      <c r="G25" s="43">
        <v>93819</v>
      </c>
      <c r="H25" s="45">
        <v>9.8553090000000001</v>
      </c>
      <c r="I25" s="44">
        <f t="shared" ref="I25:I28" si="7">G25*H25</f>
        <v>924615.23507100006</v>
      </c>
      <c r="K25" s="43">
        <v>18811</v>
      </c>
      <c r="L25" s="45">
        <v>9.8276140000000005</v>
      </c>
      <c r="M25" s="44">
        <f t="shared" ref="M25:M28" si="8">K25*L25</f>
        <v>184867.246954</v>
      </c>
      <c r="O25" s="43">
        <v>3159</v>
      </c>
      <c r="P25" s="45">
        <v>9.8231850000000005</v>
      </c>
      <c r="Q25" s="44">
        <f t="shared" ref="Q25:Q28" si="9">O25*P25</f>
        <v>31031.441415000001</v>
      </c>
      <c r="S25" s="43">
        <v>1136</v>
      </c>
      <c r="T25" s="45">
        <v>9.7899340000000006</v>
      </c>
      <c r="U25" s="44">
        <f t="shared" ref="U25:U28" si="10">S25*T25</f>
        <v>11121.365024000001</v>
      </c>
    </row>
    <row r="26" spans="2:21" s="37" customFormat="1" ht="14">
      <c r="B26" s="15">
        <f t="shared" si="5"/>
        <v>46169</v>
      </c>
      <c r="C26" s="43">
        <v>157775</v>
      </c>
      <c r="D26" s="45">
        <v>9.7119999999999997</v>
      </c>
      <c r="E26" s="21">
        <f t="shared" si="6"/>
        <v>1532310.8</v>
      </c>
      <c r="G26" s="43">
        <v>111792</v>
      </c>
      <c r="H26" s="45">
        <v>9.7107779999999995</v>
      </c>
      <c r="I26" s="44">
        <f t="shared" si="7"/>
        <v>1085587.2941759999</v>
      </c>
      <c r="K26" s="43">
        <v>38514</v>
      </c>
      <c r="L26" s="45">
        <v>9.717746</v>
      </c>
      <c r="M26" s="44">
        <f t="shared" si="8"/>
        <v>374269.26944399998</v>
      </c>
      <c r="O26" s="43">
        <v>6261</v>
      </c>
      <c r="P26" s="45">
        <v>9.7047419999999995</v>
      </c>
      <c r="Q26" s="44">
        <f t="shared" si="9"/>
        <v>60761.389661999994</v>
      </c>
      <c r="S26" s="43">
        <v>1208</v>
      </c>
      <c r="T26" s="45">
        <v>9.6794499999999992</v>
      </c>
      <c r="U26" s="44">
        <f t="shared" si="10"/>
        <v>11692.775599999999</v>
      </c>
    </row>
    <row r="27" spans="2:21" s="37" customFormat="1" ht="14">
      <c r="B27" s="15">
        <f t="shared" si="5"/>
        <v>46170</v>
      </c>
      <c r="C27" s="43">
        <v>138053</v>
      </c>
      <c r="D27" s="45">
        <v>9.5335000000000001</v>
      </c>
      <c r="E27" s="21">
        <f t="shared" si="6"/>
        <v>1316128.2755</v>
      </c>
      <c r="G27" s="43">
        <v>99527</v>
      </c>
      <c r="H27" s="45">
        <v>9.5324939999999998</v>
      </c>
      <c r="I27" s="44">
        <f t="shared" si="7"/>
        <v>948740.53033799992</v>
      </c>
      <c r="K27" s="43">
        <v>30116</v>
      </c>
      <c r="L27" s="45">
        <v>9.5290890000000008</v>
      </c>
      <c r="M27" s="44">
        <f t="shared" si="8"/>
        <v>286978.04432400002</v>
      </c>
      <c r="O27" s="43">
        <v>6764</v>
      </c>
      <c r="P27" s="45">
        <v>9.5623839999999998</v>
      </c>
      <c r="Q27" s="44">
        <f t="shared" si="9"/>
        <v>64679.965376</v>
      </c>
      <c r="S27" s="43">
        <v>1646</v>
      </c>
      <c r="T27" s="45">
        <v>9.557874</v>
      </c>
      <c r="U27" s="44">
        <f t="shared" si="10"/>
        <v>15732.260603999999</v>
      </c>
    </row>
    <row r="28" spans="2:21" s="37" customFormat="1" ht="14">
      <c r="B28" s="15">
        <f t="shared" si="5"/>
        <v>46171</v>
      </c>
      <c r="C28" s="43">
        <v>3063</v>
      </c>
      <c r="D28" s="45">
        <v>10.31</v>
      </c>
      <c r="E28" s="21">
        <f t="shared" si="6"/>
        <v>31579.530000000002</v>
      </c>
      <c r="F28" s="43"/>
      <c r="G28" s="43">
        <v>3063</v>
      </c>
      <c r="H28" s="45">
        <v>10.31</v>
      </c>
      <c r="I28" s="44">
        <f t="shared" si="7"/>
        <v>31579.530000000002</v>
      </c>
      <c r="J28" s="43"/>
      <c r="K28" s="43">
        <v>0</v>
      </c>
      <c r="L28" s="45">
        <v>0</v>
      </c>
      <c r="M28" s="44">
        <f t="shared" si="8"/>
        <v>0</v>
      </c>
      <c r="O28" s="43">
        <v>0</v>
      </c>
      <c r="P28" s="45">
        <v>0</v>
      </c>
      <c r="Q28" s="44">
        <f t="shared" si="9"/>
        <v>0</v>
      </c>
      <c r="R28" s="45"/>
      <c r="S28" s="43">
        <v>0</v>
      </c>
      <c r="T28" s="45">
        <v>0</v>
      </c>
      <c r="U28" s="44">
        <f t="shared" si="10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21">
        <f>C31*D31</f>
        <v>258066.3296</v>
      </c>
      <c r="G31" s="43">
        <v>18031</v>
      </c>
      <c r="H31" s="45">
        <v>10.956773</v>
      </c>
      <c r="I31" s="44">
        <f>G31*H31</f>
        <v>197561.573963</v>
      </c>
      <c r="K31" s="43">
        <v>4322</v>
      </c>
      <c r="L31" s="45">
        <v>10.960300999999999</v>
      </c>
      <c r="M31" s="44">
        <f>K31*L31</f>
        <v>47370.420921999998</v>
      </c>
      <c r="O31" s="43">
        <v>1199</v>
      </c>
      <c r="P31" s="45">
        <v>10.954387000000001</v>
      </c>
      <c r="Q31" s="44">
        <f>O31*P31</f>
        <v>13134.310013</v>
      </c>
      <c r="S31" s="43">
        <v>0</v>
      </c>
      <c r="T31" s="45">
        <v>0</v>
      </c>
      <c r="U31" s="44">
        <f>S31*T31</f>
        <v>0</v>
      </c>
    </row>
    <row r="32" spans="2:21" s="37" customFormat="1" ht="14">
      <c r="B32" s="15">
        <f t="shared" ref="B32:B35" si="11">WORKDAY(B31,1)</f>
        <v>46175</v>
      </c>
      <c r="C32" s="43">
        <v>195149</v>
      </c>
      <c r="D32" s="45">
        <v>10.977499999999999</v>
      </c>
      <c r="E32" s="21">
        <f t="shared" ref="E32:E35" si="12">C32*D32</f>
        <v>2142248.1475</v>
      </c>
      <c r="G32" s="43">
        <v>130686</v>
      </c>
      <c r="H32" s="45">
        <v>10.965491999999999</v>
      </c>
      <c r="I32" s="44">
        <f t="shared" ref="I32:I35" si="13">G32*H32</f>
        <v>1433036.287512</v>
      </c>
      <c r="K32" s="43">
        <v>48439</v>
      </c>
      <c r="L32" s="45">
        <v>11.008013</v>
      </c>
      <c r="M32" s="44">
        <f t="shared" ref="M32:M35" si="14">K32*L32</f>
        <v>533217.14170699997</v>
      </c>
      <c r="O32" s="43">
        <v>10049</v>
      </c>
      <c r="P32" s="45">
        <v>11.006714000000001</v>
      </c>
      <c r="Q32" s="44">
        <f t="shared" ref="Q32:Q35" si="15">O32*P32</f>
        <v>110606.46898600001</v>
      </c>
      <c r="S32" s="43">
        <v>5975</v>
      </c>
      <c r="T32" s="45">
        <v>10.943777000000001</v>
      </c>
      <c r="U32" s="44">
        <f t="shared" ref="U32:U35" si="16">S32*T32</f>
        <v>65389.067575000001</v>
      </c>
    </row>
    <row r="33" spans="2:21" s="37" customFormat="1" ht="14">
      <c r="B33" s="15">
        <f t="shared" si="11"/>
        <v>46176</v>
      </c>
      <c r="C33" s="43">
        <v>59922</v>
      </c>
      <c r="D33" s="45">
        <v>10.751899999999999</v>
      </c>
      <c r="E33" s="21">
        <f t="shared" si="12"/>
        <v>644275.35179999995</v>
      </c>
      <c r="G33" s="43">
        <v>42156</v>
      </c>
      <c r="H33" s="45">
        <v>10.742240000000001</v>
      </c>
      <c r="I33" s="44">
        <f t="shared" si="13"/>
        <v>452849.86944000004</v>
      </c>
      <c r="K33" s="43">
        <v>14772</v>
      </c>
      <c r="L33" s="45">
        <v>10.774685</v>
      </c>
      <c r="M33" s="44">
        <f t="shared" si="14"/>
        <v>159163.64681999999</v>
      </c>
      <c r="O33" s="43">
        <v>1799</v>
      </c>
      <c r="P33" s="45">
        <v>10.775164</v>
      </c>
      <c r="Q33" s="44">
        <f t="shared" si="15"/>
        <v>19384.520036000002</v>
      </c>
      <c r="S33" s="43">
        <v>1195</v>
      </c>
      <c r="T33" s="45">
        <v>10.776778</v>
      </c>
      <c r="U33" s="44">
        <f t="shared" si="16"/>
        <v>12878.24971</v>
      </c>
    </row>
    <row r="34" spans="2:21" s="37" customFormat="1" ht="14">
      <c r="B34" s="15">
        <f t="shared" si="11"/>
        <v>46177</v>
      </c>
      <c r="C34" s="43">
        <v>99419</v>
      </c>
      <c r="D34" s="45">
        <v>10.8011</v>
      </c>
      <c r="E34" s="21">
        <f t="shared" si="12"/>
        <v>1073834.5608999999</v>
      </c>
      <c r="G34" s="43">
        <v>61413</v>
      </c>
      <c r="H34" s="45">
        <v>10.801501999999999</v>
      </c>
      <c r="I34" s="44">
        <f t="shared" si="13"/>
        <v>663352.64232599991</v>
      </c>
      <c r="K34" s="43">
        <v>27791</v>
      </c>
      <c r="L34" s="45">
        <v>10.809507</v>
      </c>
      <c r="M34" s="44">
        <f t="shared" si="14"/>
        <v>300407.00903700001</v>
      </c>
      <c r="O34" s="43">
        <v>7587</v>
      </c>
      <c r="P34" s="45">
        <v>10.776081</v>
      </c>
      <c r="Q34" s="44">
        <f t="shared" si="15"/>
        <v>81758.126546999993</v>
      </c>
      <c r="S34" s="43">
        <v>2628</v>
      </c>
      <c r="T34" s="45">
        <v>10.774292000000001</v>
      </c>
      <c r="U34" s="44">
        <f t="shared" si="16"/>
        <v>28314.839376000004</v>
      </c>
    </row>
    <row r="35" spans="2:21" s="37" customFormat="1" ht="14">
      <c r="B35" s="15">
        <f t="shared" si="11"/>
        <v>46178</v>
      </c>
      <c r="C35" s="43">
        <v>75596</v>
      </c>
      <c r="D35" s="45">
        <v>10.935</v>
      </c>
      <c r="E35" s="21">
        <f t="shared" si="12"/>
        <v>826642.26</v>
      </c>
      <c r="F35" s="43"/>
      <c r="G35" s="43">
        <v>53605</v>
      </c>
      <c r="H35" s="45">
        <v>10.938177</v>
      </c>
      <c r="I35" s="44">
        <f t="shared" si="13"/>
        <v>586340.97808499995</v>
      </c>
      <c r="J35" s="43"/>
      <c r="K35" s="43">
        <v>17785</v>
      </c>
      <c r="L35" s="45">
        <v>10.927101</v>
      </c>
      <c r="M35" s="44">
        <f t="shared" si="14"/>
        <v>194338.491285</v>
      </c>
      <c r="O35" s="43">
        <v>3682</v>
      </c>
      <c r="P35" s="45">
        <v>10.924609</v>
      </c>
      <c r="Q35" s="44">
        <f t="shared" si="15"/>
        <v>40224.410338000002</v>
      </c>
      <c r="R35" s="45"/>
      <c r="S35" s="43">
        <v>524</v>
      </c>
      <c r="T35" s="45">
        <v>10.943968999999999</v>
      </c>
      <c r="U35" s="44">
        <f t="shared" si="16"/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 s="37" customFormat="1" ht="14">
      <c r="B37" s="79"/>
      <c r="C37" s="59"/>
      <c r="D37" s="60"/>
      <c r="E37" s="49"/>
      <c r="F37" s="49"/>
      <c r="G37" s="59"/>
      <c r="H37" s="60"/>
      <c r="I37" s="49"/>
      <c r="J37" s="49"/>
      <c r="K37" s="59"/>
      <c r="L37" s="60"/>
      <c r="M37" s="49"/>
      <c r="O37" s="59"/>
      <c r="P37" s="60"/>
      <c r="Q37" s="49"/>
      <c r="S37" s="59"/>
      <c r="T37" s="60"/>
      <c r="U37" s="49"/>
    </row>
    <row r="38" spans="2:21" s="37" customFormat="1" ht="14">
      <c r="B38" s="46">
        <v>46181</v>
      </c>
      <c r="C38" s="43">
        <v>104248</v>
      </c>
      <c r="D38" s="45">
        <v>10.9809</v>
      </c>
      <c r="E38" s="21">
        <f>C38*D38</f>
        <v>1144736.8632</v>
      </c>
      <c r="G38" s="43">
        <v>72550</v>
      </c>
      <c r="H38" s="45">
        <v>10.977888999999999</v>
      </c>
      <c r="I38" s="44">
        <f>G38*H38</f>
        <v>796445.84694999992</v>
      </c>
      <c r="K38" s="43">
        <v>22356</v>
      </c>
      <c r="L38" s="45">
        <v>10.990278999999999</v>
      </c>
      <c r="M38" s="44">
        <f>K38*L38</f>
        <v>245698.67732399999</v>
      </c>
      <c r="O38" s="43">
        <v>8195</v>
      </c>
      <c r="P38" s="45">
        <v>10.972637000000001</v>
      </c>
      <c r="Q38" s="44">
        <f>O38*P38</f>
        <v>89920.760215000002</v>
      </c>
      <c r="S38" s="43">
        <v>1147</v>
      </c>
      <c r="T38" s="45">
        <v>11.051595000000001</v>
      </c>
      <c r="U38" s="44">
        <f>S38*T38</f>
        <v>12676.179465000001</v>
      </c>
    </row>
    <row r="39" spans="2:21" s="37" customFormat="1" ht="14">
      <c r="B39" s="15">
        <f t="shared" ref="B39:B42" si="17">WORKDAY(B38,1)</f>
        <v>46182</v>
      </c>
      <c r="C39" s="43">
        <v>113260</v>
      </c>
      <c r="D39" s="45">
        <v>10.9712</v>
      </c>
      <c r="E39" s="21">
        <f t="shared" ref="E39:E42" si="18">C39*D39</f>
        <v>1242598.112</v>
      </c>
      <c r="G39" s="43">
        <v>73862</v>
      </c>
      <c r="H39" s="45">
        <v>10.951086999999999</v>
      </c>
      <c r="I39" s="44">
        <f t="shared" ref="I39:I42" si="19">G39*H39</f>
        <v>808869.18799399992</v>
      </c>
      <c r="K39" s="43">
        <v>27472</v>
      </c>
      <c r="L39" s="45">
        <v>11.009425999999999</v>
      </c>
      <c r="M39" s="44">
        <f t="shared" ref="M39:M42" si="20">K39*L39</f>
        <v>302450.95107199997</v>
      </c>
      <c r="O39" s="43">
        <v>9792</v>
      </c>
      <c r="P39" s="45">
        <v>11.016415</v>
      </c>
      <c r="Q39" s="44">
        <f t="shared" ref="Q39:Q42" si="21">O39*P39</f>
        <v>107872.73568</v>
      </c>
      <c r="S39" s="43">
        <v>2134</v>
      </c>
      <c r="T39" s="45">
        <v>10.966664</v>
      </c>
      <c r="U39" s="44">
        <f t="shared" ref="U39:U42" si="22">S39*T39</f>
        <v>23402.860976</v>
      </c>
    </row>
    <row r="40" spans="2:21" s="37" customFormat="1" ht="14">
      <c r="B40" s="15">
        <f t="shared" si="17"/>
        <v>46183</v>
      </c>
      <c r="C40" s="43">
        <v>80213</v>
      </c>
      <c r="D40" s="45">
        <v>10.8667</v>
      </c>
      <c r="E40" s="21">
        <f t="shared" si="18"/>
        <v>871650.60710000002</v>
      </c>
      <c r="G40" s="43">
        <v>49746</v>
      </c>
      <c r="H40" s="45">
        <v>10.853596</v>
      </c>
      <c r="I40" s="44">
        <f t="shared" si="19"/>
        <v>539922.98661599995</v>
      </c>
      <c r="K40" s="43">
        <v>23776</v>
      </c>
      <c r="L40" s="45">
        <v>10.885611000000001</v>
      </c>
      <c r="M40" s="44">
        <f t="shared" si="20"/>
        <v>258816.28713600003</v>
      </c>
      <c r="O40" s="43">
        <v>5521</v>
      </c>
      <c r="P40" s="45">
        <v>10.90067</v>
      </c>
      <c r="Q40" s="44">
        <f t="shared" si="21"/>
        <v>60182.599069999997</v>
      </c>
      <c r="S40" s="43">
        <v>1170</v>
      </c>
      <c r="T40" s="45">
        <v>10.876367999999999</v>
      </c>
      <c r="U40" s="44">
        <f t="shared" si="22"/>
        <v>12725.350559999999</v>
      </c>
    </row>
    <row r="41" spans="2:21" s="37" customFormat="1" ht="14">
      <c r="B41" s="15">
        <f t="shared" si="17"/>
        <v>46184</v>
      </c>
      <c r="C41" s="43">
        <v>102010</v>
      </c>
      <c r="D41" s="45">
        <v>10.9656</v>
      </c>
      <c r="E41" s="21">
        <f t="shared" si="18"/>
        <v>1118600.8559999999</v>
      </c>
      <c r="G41" s="43">
        <v>78726</v>
      </c>
      <c r="H41" s="45">
        <v>10.970280000000001</v>
      </c>
      <c r="I41" s="44">
        <f t="shared" si="19"/>
        <v>863646.26328000007</v>
      </c>
      <c r="K41" s="43">
        <v>17369</v>
      </c>
      <c r="L41" s="45">
        <v>10.945121</v>
      </c>
      <c r="M41" s="44">
        <f t="shared" si="20"/>
        <v>190105.80664900001</v>
      </c>
      <c r="O41" s="43">
        <v>4049</v>
      </c>
      <c r="P41" s="45">
        <v>10.960958</v>
      </c>
      <c r="Q41" s="44">
        <f t="shared" si="21"/>
        <v>44380.918941999997</v>
      </c>
      <c r="S41" s="43">
        <v>1866</v>
      </c>
      <c r="T41" s="45">
        <v>10.969759</v>
      </c>
      <c r="U41" s="44">
        <f t="shared" si="22"/>
        <v>20469.570294000001</v>
      </c>
    </row>
    <row r="42" spans="2:21" s="37" customFormat="1" ht="14">
      <c r="B42" s="15">
        <f t="shared" si="17"/>
        <v>46185</v>
      </c>
      <c r="C42" s="43">
        <v>126164</v>
      </c>
      <c r="D42" s="45">
        <v>11.4611</v>
      </c>
      <c r="E42" s="21">
        <f t="shared" si="18"/>
        <v>1445978.2204</v>
      </c>
      <c r="F42" s="43"/>
      <c r="G42" s="43">
        <v>97690</v>
      </c>
      <c r="H42" s="45">
        <v>11.465868</v>
      </c>
      <c r="I42" s="44">
        <f t="shared" si="19"/>
        <v>1120100.6449200001</v>
      </c>
      <c r="J42" s="43"/>
      <c r="K42" s="43">
        <v>21995</v>
      </c>
      <c r="L42" s="45">
        <v>11.445266999999999</v>
      </c>
      <c r="M42" s="44">
        <f t="shared" si="20"/>
        <v>251738.647665</v>
      </c>
      <c r="O42" s="43">
        <v>3590</v>
      </c>
      <c r="P42" s="45">
        <v>11.436966999999999</v>
      </c>
      <c r="Q42" s="44">
        <f t="shared" si="21"/>
        <v>41058.71153</v>
      </c>
      <c r="R42" s="45"/>
      <c r="S42" s="43">
        <v>2889</v>
      </c>
      <c r="T42" s="45">
        <v>11.451345999999999</v>
      </c>
      <c r="U42" s="44">
        <f t="shared" si="22"/>
        <v>33082.938593999999</v>
      </c>
    </row>
    <row r="43" spans="2:21" s="37" customFormat="1" ht="14">
      <c r="B43" s="72" t="str">
        <f>""&amp;TEXT(MIN(B38:B42),"[$-en-GB]mmm dd")&amp;" - "&amp;TEXT(MAX(B38:B42),"[$-en-GB]mmm dd")</f>
        <v>Jun 08 - Jun 12</v>
      </c>
      <c r="C43" s="36">
        <f>SUM(C38:C42)</f>
        <v>525895</v>
      </c>
      <c r="D43" s="42">
        <f>E43/C43</f>
        <v>11.073626215689444</v>
      </c>
      <c r="E43" s="41">
        <f>SUM(E38:E42)</f>
        <v>5823564.6587000005</v>
      </c>
      <c r="F43" s="49"/>
      <c r="G43" s="36">
        <f>SUM(G38:G42)</f>
        <v>372574</v>
      </c>
      <c r="H43" s="42">
        <f>I43/G43</f>
        <v>11.082321712626216</v>
      </c>
      <c r="I43" s="41">
        <f>SUM(I38:I42)</f>
        <v>4128984.9297599997</v>
      </c>
      <c r="J43" s="49"/>
      <c r="K43" s="36">
        <f>SUM(K38:K42)</f>
        <v>112968</v>
      </c>
      <c r="L43" s="42">
        <f>M43/K43</f>
        <v>11.054549694125772</v>
      </c>
      <c r="M43" s="41">
        <f>SUM(M38:M42)</f>
        <v>1248810.3698460001</v>
      </c>
      <c r="O43" s="36">
        <f>SUM(O38:O42)</f>
        <v>31147</v>
      </c>
      <c r="P43" s="42">
        <f>Q43/O43</f>
        <v>11.02564373573699</v>
      </c>
      <c r="Q43" s="41">
        <f>SUM(Q38:Q42)</f>
        <v>343415.72543700004</v>
      </c>
      <c r="S43" s="36">
        <f>SUM(S38:S42)</f>
        <v>9206</v>
      </c>
      <c r="T43" s="42">
        <f>U43/S43</f>
        <v>11.118498793069737</v>
      </c>
      <c r="U43" s="41">
        <f>SUM(U38:U42)</f>
        <v>102356.89988899999</v>
      </c>
    </row>
    <row r="44" spans="2:21">
      <c r="B44" s="46"/>
      <c r="C44" s="43"/>
      <c r="D44" s="45"/>
      <c r="E44" s="44"/>
      <c r="F44" s="37"/>
      <c r="G44" s="37"/>
      <c r="H44" s="45"/>
      <c r="I44" s="37"/>
      <c r="J44" s="37"/>
      <c r="K44" s="37"/>
      <c r="L44" s="45"/>
      <c r="M44" s="37"/>
      <c r="N44" s="37"/>
      <c r="O44" s="37"/>
      <c r="P44" s="37"/>
      <c r="Q44" s="37"/>
      <c r="S44" s="37"/>
      <c r="T44" s="37"/>
      <c r="U44" s="37"/>
    </row>
    <row r="45" spans="2:21" s="37" customFormat="1" thickBot="1">
      <c r="B45" s="40" t="s">
        <v>13</v>
      </c>
      <c r="C45" s="39">
        <f>C15+C22+C29+C36+C43</f>
        <v>2030227</v>
      </c>
      <c r="D45" s="38">
        <f>E45/C45</f>
        <v>10.144179123704394</v>
      </c>
      <c r="E45" s="54">
        <f>E15+E22+E29+E36+E43</f>
        <v>20594986.349780999</v>
      </c>
      <c r="F45" s="50"/>
      <c r="G45" s="39">
        <f>G15+G22+G29+G36+G43</f>
        <v>1584283</v>
      </c>
      <c r="H45" s="38">
        <f>I45/G45</f>
        <v>10.038282236400315</v>
      </c>
      <c r="I45" s="54">
        <f>I15+I22+I29+I36+I43</f>
        <v>15903479.896330999</v>
      </c>
      <c r="J45" s="50"/>
      <c r="K45" s="57">
        <f>K14+K22+K29+K36+K43</f>
        <v>344826</v>
      </c>
      <c r="L45" s="38">
        <f>IF(M45=0,"-",M45/K45)</f>
        <v>10.493020494924977</v>
      </c>
      <c r="M45" s="54">
        <f>M15+M22+M29+M36+M43</f>
        <v>3618266.2851830004</v>
      </c>
      <c r="O45" s="57">
        <f>O15+O22+O29+O36+O43</f>
        <v>75771</v>
      </c>
      <c r="P45" s="38">
        <f>IF(Q45=0,"-",Q45/O45)</f>
        <v>10.601728736931015</v>
      </c>
      <c r="Q45" s="54">
        <f>Q15+Q22+Q29+Q36+Q43</f>
        <v>803303.58812600002</v>
      </c>
      <c r="S45" s="57">
        <f>S15+S22+S29+S36+S43</f>
        <v>25347</v>
      </c>
      <c r="T45" s="38">
        <f>IF(U45=0,"-",U45/S45)</f>
        <v>10.649513684262438</v>
      </c>
      <c r="U45" s="54">
        <f>U15+U22+U29+U36+U43</f>
        <v>269933.22335500002</v>
      </c>
    </row>
    <row r="46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E24:E28 C29:E34 E31:E35 C36:E41 E38:E42 C43:E44">
    <cfRule type="expression" dxfId="34" priority="21">
      <formula>$D10&gt;#REF!</formula>
    </cfRule>
  </conditionalFormatting>
  <conditionalFormatting sqref="C10:E44">
    <cfRule type="expression" dxfId="33" priority="15">
      <formula>#REF!&gt;#REF!</formula>
    </cfRule>
  </conditionalFormatting>
  <conditionalFormatting sqref="C28:F28">
    <cfRule type="expression" dxfId="32" priority="13">
      <formula>$D28&gt;#REF!</formula>
    </cfRule>
  </conditionalFormatting>
  <conditionalFormatting sqref="C35:F35">
    <cfRule type="expression" dxfId="31" priority="4">
      <formula>$D35&gt;#REF!</formula>
    </cfRule>
  </conditionalFormatting>
  <conditionalFormatting sqref="C42:F42">
    <cfRule type="expression" dxfId="30" priority="1">
      <formula>$D42&gt;#REF!</formula>
    </cfRule>
  </conditionalFormatting>
  <conditionalFormatting sqref="C45:M45">
    <cfRule type="expression" dxfId="29" priority="30">
      <formula>#REF!&gt;#REF!</formula>
    </cfRule>
  </conditionalFormatting>
  <conditionalFormatting sqref="D45:E45">
    <cfRule type="expression" dxfId="28" priority="161">
      <formula>$D45&gt;#REF!</formula>
    </cfRule>
  </conditionalFormatting>
  <conditionalFormatting sqref="F15:F16 J15:J16">
    <cfRule type="expression" dxfId="27" priority="20">
      <formula>#REF!&gt;#REF!</formula>
    </cfRule>
    <cfRule type="expression" dxfId="26" priority="19">
      <formula>$D15&gt;#REF!</formula>
    </cfRule>
  </conditionalFormatting>
  <conditionalFormatting sqref="F22:F23 J22:J23 F29:F30 F36:F37 F43">
    <cfRule type="expression" dxfId="25" priority="37">
      <formula>$D22&gt;#REF!</formula>
    </cfRule>
  </conditionalFormatting>
  <conditionalFormatting sqref="F22:F23 J22:J23">
    <cfRule type="expression" dxfId="24" priority="38">
      <formula>#REF!&gt;#REF!</formula>
    </cfRule>
  </conditionalFormatting>
  <conditionalFormatting sqref="F28:F30 J28:J30 F35:F37 J35:J37 F42:F43 J42:J43">
    <cfRule type="expression" dxfId="23" priority="14">
      <formula>#REF!&gt;#REF!</formula>
    </cfRule>
  </conditionalFormatting>
  <conditionalFormatting sqref="G10:I43">
    <cfRule type="expression" dxfId="22" priority="11">
      <formula>$D10&gt;#REF!</formula>
    </cfRule>
    <cfRule type="expression" dxfId="21" priority="12">
      <formula>#REF!&gt;#REF!</formula>
    </cfRule>
  </conditionalFormatting>
  <conditionalFormatting sqref="H44">
    <cfRule type="expression" dxfId="20" priority="1125">
      <formula>#REF!&gt;#REF!</formula>
    </cfRule>
  </conditionalFormatting>
  <conditionalFormatting sqref="H44:H45 L44:L45">
    <cfRule type="expression" dxfId="19" priority="657">
      <formula>$D44&gt;#REF!</formula>
    </cfRule>
  </conditionalFormatting>
  <conditionalFormatting sqref="I45">
    <cfRule type="expression" dxfId="18" priority="159">
      <formula>$D45&gt;#REF!</formula>
    </cfRule>
  </conditionalFormatting>
  <conditionalFormatting sqref="J28:J30 J35:J37 J42:J43">
    <cfRule type="expression" dxfId="17" priority="16">
      <formula>$D28&gt;#REF!</formula>
    </cfRule>
  </conditionalFormatting>
  <conditionalFormatting sqref="K45">
    <cfRule type="expression" dxfId="16" priority="29">
      <formula>$D45&gt;#REF!</formula>
    </cfRule>
  </conditionalFormatting>
  <conditionalFormatting sqref="K10:M43 O10:Q43">
    <cfRule type="expression" dxfId="15" priority="10">
      <formula>#REF!&gt;#REF!</formula>
    </cfRule>
    <cfRule type="expression" dxfId="14" priority="9">
      <formula>$D10&gt;#REF!</formula>
    </cfRule>
  </conditionalFormatting>
  <conditionalFormatting sqref="L44">
    <cfRule type="expression" dxfId="13" priority="1098">
      <formula>#REF!&gt;#REF!</formula>
    </cfRule>
  </conditionalFormatting>
  <conditionalFormatting sqref="M45">
    <cfRule type="expression" dxfId="12" priority="157">
      <formula>$D45&gt;#REF!</formula>
    </cfRule>
  </conditionalFormatting>
  <conditionalFormatting sqref="O45:Q45">
    <cfRule type="expression" dxfId="11" priority="27">
      <formula>$D45&gt;#REF!</formula>
    </cfRule>
    <cfRule type="expression" dxfId="10" priority="28">
      <formula>#REF!&gt;#REF!</formula>
    </cfRule>
  </conditionalFormatting>
  <conditionalFormatting sqref="R28">
    <cfRule type="expression" dxfId="9" priority="17">
      <formula>$D28&gt;#REF!</formula>
    </cfRule>
    <cfRule type="expression" dxfId="8" priority="18">
      <formula>#REF!&gt;#REF!</formula>
    </cfRule>
  </conditionalFormatting>
  <conditionalFormatting sqref="R35">
    <cfRule type="expression" dxfId="7" priority="6">
      <formula>#REF!&gt;#REF!</formula>
    </cfRule>
    <cfRule type="expression" dxfId="6" priority="5">
      <formula>$D35&gt;#REF!</formula>
    </cfRule>
  </conditionalFormatting>
  <conditionalFormatting sqref="R42">
    <cfRule type="expression" dxfId="5" priority="3">
      <formula>#REF!&gt;#REF!</formula>
    </cfRule>
    <cfRule type="expression" dxfId="4" priority="2">
      <formula>$D42&gt;#REF!</formula>
    </cfRule>
  </conditionalFormatting>
  <conditionalFormatting sqref="S10:U43">
    <cfRule type="expression" dxfId="3" priority="8">
      <formula>#REF!&gt;#REF!</formula>
    </cfRule>
    <cfRule type="expression" dxfId="2" priority="7">
      <formula>$D10&gt;#REF!</formula>
    </cfRule>
  </conditionalFormatting>
  <conditionalFormatting sqref="S45:U45">
    <cfRule type="expression" dxfId="1" priority="25">
      <formula>$D45&gt;#REF!</formula>
    </cfRule>
    <cfRule type="expression" dxfId="0" priority="26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72B543-1A8C-4FF2-9EC9-7B55632B0C97}"/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2026-06-15T11:42:22Z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2026-06-15T11:41:59Z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acc289ff-1544-4134-b362-c24b0ae46b91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