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mgroup.sharepoint.com/teams/ug_GRP_groupcommunications/Shared Documents/General/3. Financiele resultaten/Share buyback programme/Share buyback programme 2026/"/>
    </mc:Choice>
  </mc:AlternateContent>
  <xr:revisionPtr revIDLastSave="2" documentId="8_{F32B3443-C083-8647-9C51-32E2315A6F5B}" xr6:coauthVersionLast="47" xr6:coauthVersionMax="47" xr10:uidLastSave="{FFC1A0F3-50C0-944F-B0D5-2C9BCA74ECB3}"/>
  <bookViews>
    <workbookView xWindow="0" yWindow="600" windowWidth="38400" windowHeight="21000" tabRatio="816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33" l="1"/>
  <c r="Q28" i="33"/>
  <c r="M28" i="33"/>
  <c r="U27" i="33"/>
  <c r="U26" i="33"/>
  <c r="U25" i="33"/>
  <c r="U24" i="33"/>
  <c r="Q27" i="33"/>
  <c r="Q26" i="33"/>
  <c r="Q25" i="33"/>
  <c r="Q24" i="33"/>
  <c r="M27" i="33"/>
  <c r="M26" i="33"/>
  <c r="M25" i="33"/>
  <c r="M24" i="33"/>
  <c r="M29" i="33" s="1"/>
  <c r="I25" i="33"/>
  <c r="I26" i="33"/>
  <c r="I27" i="33"/>
  <c r="I24" i="33"/>
  <c r="I29" i="33" s="1"/>
  <c r="I31" i="33" s="1"/>
  <c r="L22" i="33"/>
  <c r="P22" i="33"/>
  <c r="U29" i="33"/>
  <c r="T22" i="33"/>
  <c r="U21" i="33"/>
  <c r="Q21" i="33"/>
  <c r="M21" i="33"/>
  <c r="S29" i="33"/>
  <c r="S31" i="33" s="1"/>
  <c r="Q29" i="33"/>
  <c r="O29" i="33"/>
  <c r="O31" i="33" s="1"/>
  <c r="K29" i="33"/>
  <c r="K31" i="33" s="1"/>
  <c r="G29" i="33"/>
  <c r="E29" i="33"/>
  <c r="E31" i="33" s="1"/>
  <c r="C29" i="33"/>
  <c r="C31" i="33" s="1"/>
  <c r="B25" i="33"/>
  <c r="D29" i="33" l="1"/>
  <c r="U31" i="33"/>
  <c r="T29" i="33"/>
  <c r="Q31" i="33"/>
  <c r="P29" i="33"/>
  <c r="L29" i="33"/>
  <c r="M31" i="33"/>
  <c r="H29" i="33"/>
  <c r="G31" i="33"/>
  <c r="B26" i="33"/>
  <c r="E15" i="33"/>
  <c r="C15" i="33"/>
  <c r="U15" i="33"/>
  <c r="S15" i="33"/>
  <c r="Q15" i="33"/>
  <c r="O15" i="33"/>
  <c r="M15" i="33"/>
  <c r="K15" i="33"/>
  <c r="G15" i="33"/>
  <c r="I14" i="33"/>
  <c r="E14" i="33"/>
  <c r="I13" i="33"/>
  <c r="E13" i="33"/>
  <c r="I12" i="33"/>
  <c r="E12" i="33"/>
  <c r="I11" i="33"/>
  <c r="I15" i="33" s="1"/>
  <c r="E11" i="33"/>
  <c r="B11" i="33"/>
  <c r="B12" i="33" s="1"/>
  <c r="B13" i="33" s="1"/>
  <c r="B14" i="33" s="1"/>
  <c r="D15" i="33" l="1"/>
  <c r="B27" i="33"/>
  <c r="B15" i="33"/>
  <c r="H15" i="33"/>
  <c r="B28" i="33" l="1"/>
  <c r="B29" i="33"/>
  <c r="E21" i="29" l="1"/>
  <c r="I22" i="33"/>
  <c r="G22" i="33"/>
  <c r="H31" i="33" l="1"/>
  <c r="E20" i="29"/>
  <c r="E19" i="29"/>
  <c r="E18" i="29"/>
  <c r="E22" i="33"/>
  <c r="C22" i="33"/>
  <c r="D31" i="33" l="1"/>
  <c r="D22" i="33"/>
  <c r="E41" i="29"/>
  <c r="C43" i="29"/>
  <c r="E27" i="29" l="1"/>
  <c r="E28" i="29"/>
  <c r="E29" i="29"/>
  <c r="E30" i="29"/>
  <c r="E32" i="29"/>
  <c r="E33" i="29"/>
  <c r="E34" i="29"/>
  <c r="E35" i="29"/>
  <c r="E36" i="29"/>
  <c r="E37" i="29"/>
  <c r="E38" i="29"/>
  <c r="E39" i="29"/>
  <c r="E40" i="29"/>
  <c r="B18" i="33" l="1"/>
  <c r="U22" i="33"/>
  <c r="S22" i="33"/>
  <c r="Q22" i="33"/>
  <c r="O22" i="33"/>
  <c r="M22" i="33"/>
  <c r="L31" i="33" s="1"/>
  <c r="K22" i="33"/>
  <c r="B19" i="33" l="1"/>
  <c r="H22" i="33"/>
  <c r="B20" i="33" l="1"/>
  <c r="B21" i="33" s="1"/>
  <c r="E43" i="29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D43" i="29" l="1"/>
  <c r="E10" i="29" s="1"/>
  <c r="B22" i="33"/>
  <c r="E9" i="29"/>
  <c r="E13" i="29" s="1"/>
  <c r="T31" i="33"/>
  <c r="P31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<sst xmlns="http://schemas.openxmlformats.org/spreadsheetml/2006/main" count="36" uniqueCount="21">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</sst>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6" formatCode="_ * #,##0.00_ ;_ * \-#,##0.00_ ;_ * &quot;-&quot;??_ ;_ @_ "/>
    <numFmt numFmtId="167" formatCode="_-* #,##0.00_-;\-* #,##0.00_-;_-* &quot;-&quot;??_-;_-@_-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7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31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4"/>
  <sheetViews>
    <sheetView tabSelected="1" topLeftCell="A6" zoomScale="130" zoomScaleNormal="130" workbookViewId="0">
      <selection activeCell="E33" sqref="E33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C43</f>
        <v>1050694</v>
      </c>
      <c r="F8" s="10"/>
    </row>
    <row r="9" spans="2:6">
      <c r="B9" s="13" t="s">
        <v>0</v>
      </c>
      <c r="C9" s="14"/>
      <c r="D9" s="14"/>
      <c r="E9" s="5">
        <f>E43</f>
        <v>9826355.1464019995</v>
      </c>
      <c r="F9" s="10"/>
    </row>
    <row r="10" spans="2:6">
      <c r="B10" s="13" t="s">
        <v>7</v>
      </c>
      <c r="C10" s="11"/>
      <c r="D10" s="11"/>
      <c r="E10" s="5">
        <f>D43</f>
        <v>9.3522520794846073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0.24565887866004998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41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>
        <v>113786</v>
      </c>
      <c r="D27" s="74">
        <v>9.5816999999999997</v>
      </c>
      <c r="E27" s="75">
        <f t="shared" ref="E27:E30" si="1">IF(C27="","",C27*D27)</f>
        <v>1090263.3162</v>
      </c>
      <c r="H27" s="35"/>
    </row>
    <row r="28" spans="2:8">
      <c r="B28" s="15">
        <f t="shared" si="0"/>
        <v>46168</v>
      </c>
      <c r="C28" s="56">
        <v>116925</v>
      </c>
      <c r="D28" s="20">
        <v>9.8493999999999993</v>
      </c>
      <c r="E28" s="21">
        <f t="shared" si="1"/>
        <v>1151641.095</v>
      </c>
      <c r="H28" s="35"/>
    </row>
    <row r="29" spans="2:8">
      <c r="B29" s="15">
        <f t="shared" si="0"/>
        <v>46169</v>
      </c>
      <c r="C29" s="56">
        <v>157775</v>
      </c>
      <c r="D29" s="20">
        <v>9.7119999999999997</v>
      </c>
      <c r="E29" s="21">
        <f t="shared" si="1"/>
        <v>1532310.8</v>
      </c>
      <c r="H29" s="35"/>
    </row>
    <row r="30" spans="2:8">
      <c r="B30" s="15">
        <f t="shared" si="0"/>
        <v>46170</v>
      </c>
      <c r="C30" s="56">
        <v>138053</v>
      </c>
      <c r="D30" s="20">
        <v>9.5335000000000001</v>
      </c>
      <c r="E30" s="21">
        <f t="shared" si="1"/>
        <v>1316128.2755</v>
      </c>
      <c r="H30" s="35"/>
    </row>
    <row r="31" spans="2:8">
      <c r="B31" s="15">
        <f>WORKDAY(B30,1)</f>
        <v>46171</v>
      </c>
      <c r="C31" s="56">
        <v>3063</v>
      </c>
      <c r="D31" s="20">
        <v>10.31</v>
      </c>
      <c r="E31" s="21">
        <v>31579.530000000002</v>
      </c>
      <c r="H31" s="35"/>
    </row>
    <row r="32" spans="2:8">
      <c r="B32" s="53">
        <f t="shared" si="0"/>
        <v>46174</v>
      </c>
      <c r="C32" s="73"/>
      <c r="D32" s="74"/>
      <c r="E32" s="75" t="str">
        <f t="shared" ref="E32:E35" si="2">IF(C32="","",C32*D32)</f>
        <v/>
      </c>
      <c r="H32" s="35"/>
    </row>
    <row r="33" spans="2:8">
      <c r="B33" s="15">
        <f t="shared" si="0"/>
        <v>46175</v>
      </c>
      <c r="C33" s="56"/>
      <c r="D33" s="20"/>
      <c r="E33" s="21" t="str">
        <f t="shared" si="2"/>
        <v/>
      </c>
      <c r="H33" s="35"/>
    </row>
    <row r="34" spans="2:8">
      <c r="B34" s="15">
        <f t="shared" si="0"/>
        <v>46176</v>
      </c>
      <c r="C34" s="56"/>
      <c r="D34" s="20"/>
      <c r="E34" s="21" t="str">
        <f t="shared" si="2"/>
        <v/>
      </c>
      <c r="H34" s="35"/>
    </row>
    <row r="35" spans="2:8">
      <c r="B35" s="15">
        <f t="shared" si="0"/>
        <v>46177</v>
      </c>
      <c r="C35" s="56"/>
      <c r="D35" s="20"/>
      <c r="E35" s="21" t="str">
        <f t="shared" si="2"/>
        <v/>
      </c>
      <c r="H35" s="35"/>
    </row>
    <row r="36" spans="2:8">
      <c r="B36" s="15">
        <f>WORKDAY(B35,1)</f>
        <v>46178</v>
      </c>
      <c r="C36" s="56"/>
      <c r="D36" s="20"/>
      <c r="E36" s="21" t="str">
        <f t="shared" ref="E36:E40" si="3">IF(C36="","",C36*D36)</f>
        <v/>
      </c>
      <c r="H36" s="35"/>
    </row>
    <row r="37" spans="2:8">
      <c r="B37" s="53">
        <f t="shared" si="0"/>
        <v>46181</v>
      </c>
      <c r="C37" s="73"/>
      <c r="D37" s="74"/>
      <c r="E37" s="75" t="str">
        <f t="shared" si="3"/>
        <v/>
      </c>
      <c r="H37" s="35"/>
    </row>
    <row r="38" spans="2:8">
      <c r="B38" s="15">
        <f t="shared" si="0"/>
        <v>46182</v>
      </c>
      <c r="C38" s="56"/>
      <c r="D38" s="20"/>
      <c r="E38" s="21" t="str">
        <f t="shared" si="3"/>
        <v/>
      </c>
      <c r="H38" s="35"/>
    </row>
    <row r="39" spans="2:8">
      <c r="B39" s="15">
        <f t="shared" si="0"/>
        <v>46183</v>
      </c>
      <c r="C39" s="56"/>
      <c r="D39" s="20"/>
      <c r="E39" s="21" t="str">
        <f t="shared" si="3"/>
        <v/>
      </c>
      <c r="H39" s="35"/>
    </row>
    <row r="40" spans="2:8">
      <c r="B40" s="15">
        <f t="shared" si="0"/>
        <v>46184</v>
      </c>
      <c r="C40" s="56"/>
      <c r="D40" s="20"/>
      <c r="E40" s="21" t="str">
        <f t="shared" si="3"/>
        <v/>
      </c>
      <c r="H40" s="35"/>
    </row>
    <row r="41" spans="2:8">
      <c r="B41" s="24">
        <f t="shared" si="0"/>
        <v>46185</v>
      </c>
      <c r="C41" s="27"/>
      <c r="D41" s="28"/>
      <c r="E41" s="29" t="str">
        <f t="shared" ref="E41" si="4">IF(C41="","",C41*D41)</f>
        <v/>
      </c>
      <c r="H41" s="35"/>
    </row>
    <row r="42" spans="2:8">
      <c r="B42" s="15"/>
      <c r="C42" s="52"/>
      <c r="D42" s="76"/>
      <c r="E42" s="77"/>
    </row>
    <row r="43" spans="2:8" ht="16" thickBot="1">
      <c r="B43" s="25" t="s">
        <v>13</v>
      </c>
      <c r="C43" s="18">
        <f>SUM(C17:C42)</f>
        <v>1050694</v>
      </c>
      <c r="D43" s="19">
        <f>E43/C43</f>
        <v>9.3522520794846073</v>
      </c>
      <c r="E43" s="17">
        <f>SUM(E17:E42)</f>
        <v>9826355.1464019995</v>
      </c>
    </row>
    <row r="44" spans="2:8" ht="16" thickTop="1"/>
  </sheetData>
  <conditionalFormatting sqref="C17:E42">
    <cfRule type="expression" dxfId="30" priority="1">
      <formula>$D17&gt;#REF!</formula>
    </cfRule>
    <cfRule type="expression" dxfId="29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32"/>
  <sheetViews>
    <sheetView zoomScale="90" zoomScaleNormal="90" workbookViewId="0">
      <pane ySplit="8" topLeftCell="A9" activePane="bottomLeft" state="frozen"/>
      <selection pane="bottomLeft" activeCell="E37" sqref="E37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v>388345.07549999998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>C12*D12</f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>C13*D13</f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>C14*D14</f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44">
        <v>514051.17</v>
      </c>
      <c r="G17" s="43">
        <v>58821</v>
      </c>
      <c r="H17" s="45">
        <v>8.7392450000000004</v>
      </c>
      <c r="I17" s="44">
        <v>514051.17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1">WORKDAY(B17,1)</f>
        <v>46161</v>
      </c>
      <c r="C18" s="43">
        <v>45738</v>
      </c>
      <c r="D18" s="45">
        <v>8.6806079999999994</v>
      </c>
      <c r="E18" s="44">
        <v>397033.64999999997</v>
      </c>
      <c r="G18" s="43">
        <v>45738</v>
      </c>
      <c r="H18" s="45">
        <v>8.6806079999999994</v>
      </c>
      <c r="I18" s="44">
        <v>397033.64999999997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1"/>
        <v>46162</v>
      </c>
      <c r="C19" s="43">
        <v>45023</v>
      </c>
      <c r="D19" s="45">
        <v>8.6255430000000004</v>
      </c>
      <c r="E19" s="44">
        <v>388347.82999999996</v>
      </c>
      <c r="G19" s="43">
        <v>45023</v>
      </c>
      <c r="H19" s="45">
        <v>8.6255430000000004</v>
      </c>
      <c r="I19" s="44">
        <v>388347.82999999996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1"/>
        <v>46163</v>
      </c>
      <c r="C20" s="43">
        <v>43440</v>
      </c>
      <c r="D20" s="45">
        <v>8.9397570000000002</v>
      </c>
      <c r="E20" s="44">
        <v>388343.04499999998</v>
      </c>
      <c r="G20" s="43">
        <v>43440</v>
      </c>
      <c r="H20" s="45">
        <v>8.9397570000000002</v>
      </c>
      <c r="I20" s="44">
        <v>388343.04499999998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1"/>
        <v>46164</v>
      </c>
      <c r="C21" s="43">
        <v>132591</v>
      </c>
      <c r="D21" s="45">
        <v>9.120571</v>
      </c>
      <c r="E21" s="44">
        <v>1209305.6850000008</v>
      </c>
      <c r="G21" s="43">
        <v>103406</v>
      </c>
      <c r="H21" s="45">
        <v>9.120025</v>
      </c>
      <c r="I21" s="44">
        <v>1209305.6850000008</v>
      </c>
      <c r="K21" s="43">
        <v>24445</v>
      </c>
      <c r="L21" s="45">
        <v>9.1209410000000002</v>
      </c>
      <c r="M21" s="21">
        <f>K21*L21</f>
        <v>222961.402745</v>
      </c>
      <c r="O21" s="43">
        <v>2911</v>
      </c>
      <c r="P21" s="45">
        <v>9.1260169999999992</v>
      </c>
      <c r="Q21" s="44">
        <f>O21*P21</f>
        <v>26565.835486999997</v>
      </c>
      <c r="S21" s="43">
        <v>1829</v>
      </c>
      <c r="T21" s="45">
        <v>9.1378489999999992</v>
      </c>
      <c r="U21" s="44">
        <f>S21*T21</f>
        <v>16713.125820999998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8.8973148492228535</v>
      </c>
      <c r="E22" s="41">
        <f>SUM(E17:E21)</f>
        <v>2897081.3800000008</v>
      </c>
      <c r="F22" s="49"/>
      <c r="G22" s="36">
        <f>SUM(G17:G21)</f>
        <v>296428</v>
      </c>
      <c r="H22" s="42">
        <f>I22/G22</f>
        <v>9.773305423239373</v>
      </c>
      <c r="I22" s="41">
        <f>SUM(I17:I21)</f>
        <v>2897081.3800000008</v>
      </c>
      <c r="J22" s="49"/>
      <c r="K22" s="36">
        <f>SUM(K17:K21)</f>
        <v>24445</v>
      </c>
      <c r="L22" s="42">
        <f>M22/K22</f>
        <v>9.1209410000000002</v>
      </c>
      <c r="M22" s="41">
        <f>SUM(M17:M21)</f>
        <v>222961.402745</v>
      </c>
      <c r="O22" s="36">
        <f>SUM(O17:O21)</f>
        <v>2911</v>
      </c>
      <c r="P22" s="42">
        <f>Q22/O22</f>
        <v>9.1260169999999992</v>
      </c>
      <c r="Q22" s="41">
        <f>SUM(Q17:Q21)</f>
        <v>26565.835486999997</v>
      </c>
      <c r="S22" s="36">
        <f>SUM(S17:S21)</f>
        <v>1829</v>
      </c>
      <c r="T22" s="42">
        <f>U22/S22</f>
        <v>9.1378489999999992</v>
      </c>
      <c r="U22" s="41">
        <f>SUM(U17:U21)</f>
        <v>16713.125820999998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 s="37" customFormat="1" ht="14">
      <c r="B24" s="46">
        <v>46167</v>
      </c>
      <c r="C24" s="43">
        <v>113786</v>
      </c>
      <c r="D24" s="45">
        <v>9.5816999999999997</v>
      </c>
      <c r="E24" s="44">
        <v>1090263.3162</v>
      </c>
      <c r="G24" s="43">
        <v>105710</v>
      </c>
      <c r="H24" s="45">
        <v>9.5794090000000001</v>
      </c>
      <c r="I24" s="44">
        <f>G24*H24</f>
        <v>1012639.32539</v>
      </c>
      <c r="K24" s="43">
        <v>6863</v>
      </c>
      <c r="L24" s="45">
        <v>9.5997730000000008</v>
      </c>
      <c r="M24" s="44">
        <f>K24*L24</f>
        <v>65883.24209900001</v>
      </c>
      <c r="O24" s="43">
        <v>1213</v>
      </c>
      <c r="P24" s="45">
        <v>9.6796330000000008</v>
      </c>
      <c r="Q24" s="44">
        <f>O24*P24</f>
        <v>11741.394829000001</v>
      </c>
      <c r="S24" s="43">
        <v>0</v>
      </c>
      <c r="T24" s="45">
        <v>0</v>
      </c>
      <c r="U24" s="44">
        <f>S24*T24</f>
        <v>0</v>
      </c>
    </row>
    <row r="25" spans="2:21" s="37" customFormat="1" ht="14">
      <c r="B25" s="15">
        <f t="shared" ref="B25:B28" si="2">WORKDAY(B24,1)</f>
        <v>46168</v>
      </c>
      <c r="C25" s="43">
        <v>116925</v>
      </c>
      <c r="D25" s="45">
        <v>9.8493999999999993</v>
      </c>
      <c r="E25" s="44">
        <v>1151641.095</v>
      </c>
      <c r="G25" s="43">
        <v>93819</v>
      </c>
      <c r="H25" s="45">
        <v>9.8553090000000001</v>
      </c>
      <c r="I25" s="44">
        <f t="shared" ref="I25:I27" si="3">G25*H25</f>
        <v>924615.23507100006</v>
      </c>
      <c r="K25" s="43">
        <v>18811</v>
      </c>
      <c r="L25" s="45">
        <v>9.8276140000000005</v>
      </c>
      <c r="M25" s="44">
        <f t="shared" ref="M25:M28" si="4">K25*L25</f>
        <v>184867.246954</v>
      </c>
      <c r="O25" s="43">
        <v>3159</v>
      </c>
      <c r="P25" s="45">
        <v>9.8231850000000005</v>
      </c>
      <c r="Q25" s="44">
        <f t="shared" ref="Q25:Q28" si="5">O25*P25</f>
        <v>31031.441415000001</v>
      </c>
      <c r="S25" s="43">
        <v>1136</v>
      </c>
      <c r="T25" s="45">
        <v>9.7899340000000006</v>
      </c>
      <c r="U25" s="44">
        <f t="shared" ref="U25:U28" si="6">S25*T25</f>
        <v>11121.365024000001</v>
      </c>
    </row>
    <row r="26" spans="2:21" s="37" customFormat="1" ht="14">
      <c r="B26" s="15">
        <f t="shared" si="2"/>
        <v>46169</v>
      </c>
      <c r="C26" s="43">
        <v>157775</v>
      </c>
      <c r="D26" s="45">
        <v>9.7119999999999997</v>
      </c>
      <c r="E26" s="44">
        <v>1532310.8</v>
      </c>
      <c r="G26" s="43">
        <v>111792</v>
      </c>
      <c r="H26" s="45">
        <v>9.7107779999999995</v>
      </c>
      <c r="I26" s="44">
        <f t="shared" si="3"/>
        <v>1085587.2941759999</v>
      </c>
      <c r="K26" s="43">
        <v>38514</v>
      </c>
      <c r="L26" s="45">
        <v>9.717746</v>
      </c>
      <c r="M26" s="44">
        <f t="shared" si="4"/>
        <v>374269.26944399998</v>
      </c>
      <c r="O26" s="43">
        <v>6261</v>
      </c>
      <c r="P26" s="45">
        <v>9.7047419999999995</v>
      </c>
      <c r="Q26" s="44">
        <f t="shared" si="5"/>
        <v>60761.389661999994</v>
      </c>
      <c r="S26" s="43">
        <v>1208</v>
      </c>
      <c r="T26" s="45">
        <v>9.6794499999999992</v>
      </c>
      <c r="U26" s="44">
        <f t="shared" si="6"/>
        <v>11692.775599999999</v>
      </c>
    </row>
    <row r="27" spans="2:21" s="37" customFormat="1" ht="14">
      <c r="B27" s="15">
        <f t="shared" si="2"/>
        <v>46170</v>
      </c>
      <c r="C27" s="43">
        <v>138053</v>
      </c>
      <c r="D27" s="45">
        <v>9.5335000000000001</v>
      </c>
      <c r="E27" s="44">
        <v>1316128.2755</v>
      </c>
      <c r="G27" s="43">
        <v>99527</v>
      </c>
      <c r="H27" s="45">
        <v>9.5324939999999998</v>
      </c>
      <c r="I27" s="44">
        <f t="shared" si="3"/>
        <v>948740.53033799992</v>
      </c>
      <c r="K27" s="43">
        <v>30116</v>
      </c>
      <c r="L27" s="45">
        <v>9.5290890000000008</v>
      </c>
      <c r="M27" s="44">
        <f t="shared" si="4"/>
        <v>286978.04432400002</v>
      </c>
      <c r="O27" s="43">
        <v>6764</v>
      </c>
      <c r="P27" s="45">
        <v>9.5623839999999998</v>
      </c>
      <c r="Q27" s="44">
        <f t="shared" si="5"/>
        <v>64679.965376</v>
      </c>
      <c r="S27" s="43">
        <v>1646</v>
      </c>
      <c r="T27" s="45">
        <v>9.557874</v>
      </c>
      <c r="U27" s="44">
        <f t="shared" si="6"/>
        <v>15732.260603999999</v>
      </c>
    </row>
    <row r="28" spans="2:21" s="37" customFormat="1" ht="14">
      <c r="B28" s="15">
        <f t="shared" si="2"/>
        <v>46171</v>
      </c>
      <c r="C28" s="43">
        <v>3063</v>
      </c>
      <c r="D28" s="45">
        <v>10.31</v>
      </c>
      <c r="E28" s="44">
        <v>31579.530000000002</v>
      </c>
      <c r="F28" s="43"/>
      <c r="G28" s="43">
        <v>3063</v>
      </c>
      <c r="H28" s="45">
        <v>10.31</v>
      </c>
      <c r="I28" s="44">
        <v>31579.530000000002</v>
      </c>
      <c r="J28" s="43"/>
      <c r="K28" s="43">
        <v>0</v>
      </c>
      <c r="L28" s="45">
        <v>0</v>
      </c>
      <c r="M28" s="44">
        <f t="shared" si="4"/>
        <v>0</v>
      </c>
      <c r="O28" s="43">
        <v>0</v>
      </c>
      <c r="P28" s="45">
        <v>0</v>
      </c>
      <c r="Q28" s="44">
        <f t="shared" si="5"/>
        <v>0</v>
      </c>
      <c r="R28" s="45"/>
      <c r="S28" s="43">
        <v>0</v>
      </c>
      <c r="T28" s="45">
        <v>0</v>
      </c>
      <c r="U28" s="44">
        <f t="shared" si="6"/>
        <v>0</v>
      </c>
    </row>
    <row r="29" spans="2:21" s="37" customFormat="1" ht="14">
      <c r="B29" s="72" t="str">
        <f>""&amp;TEXT(MIN(B24:B28),"[$-en-GB]mmm dd")&amp;" - "&amp;TEXT(MAX(B24:B28),"[$-en-GB]mmm dd")</f>
        <v>May 25 - May 29</v>
      </c>
      <c r="C29" s="36">
        <f>SUM(C24:C28)</f>
        <v>529602</v>
      </c>
      <c r="D29" s="42">
        <f>E29/C29</f>
        <v>9.6712682669249741</v>
      </c>
      <c r="E29" s="41">
        <f>SUM(E24:E28)</f>
        <v>5121923.0167000005</v>
      </c>
      <c r="F29" s="49"/>
      <c r="G29" s="36">
        <f>SUM(G24:G28)</f>
        <v>413911</v>
      </c>
      <c r="H29" s="42">
        <f>I29/G29</f>
        <v>9.6715523747254828</v>
      </c>
      <c r="I29" s="41">
        <f>SUM(I24:I28)</f>
        <v>4003161.9149749996</v>
      </c>
      <c r="J29" s="49"/>
      <c r="K29" s="36">
        <f>SUM(K24:K28)</f>
        <v>94304</v>
      </c>
      <c r="L29" s="42">
        <f>M29/K29</f>
        <v>9.6708284147119947</v>
      </c>
      <c r="M29" s="41">
        <f>SUM(M24:M28)</f>
        <v>911997.80282099999</v>
      </c>
      <c r="O29" s="36">
        <f>SUM(O24:O28)</f>
        <v>17397</v>
      </c>
      <c r="P29" s="42">
        <f>Q29/O29</f>
        <v>9.6691493523021226</v>
      </c>
      <c r="Q29" s="41">
        <f>SUM(Q24:Q28)</f>
        <v>168214.19128200001</v>
      </c>
      <c r="S29" s="36">
        <f>SUM(S24:S28)</f>
        <v>3990</v>
      </c>
      <c r="T29" s="42">
        <f>U29/S29</f>
        <v>9.6607521874686721</v>
      </c>
      <c r="U29" s="41">
        <f>SUM(U24:U28)</f>
        <v>38546.401228000002</v>
      </c>
    </row>
    <row r="30" spans="2:21">
      <c r="B30" s="46"/>
      <c r="C30" s="43"/>
      <c r="D30" s="45"/>
      <c r="E30" s="44"/>
      <c r="F30" s="37"/>
      <c r="G30" s="37"/>
      <c r="H30" s="45"/>
      <c r="I30" s="37"/>
      <c r="J30" s="37"/>
      <c r="K30" s="37"/>
      <c r="L30" s="45"/>
      <c r="M30" s="37"/>
      <c r="N30" s="37"/>
      <c r="O30" s="37"/>
      <c r="P30" s="37"/>
      <c r="Q30" s="37"/>
      <c r="S30" s="37"/>
      <c r="T30" s="37"/>
      <c r="U30" s="37"/>
    </row>
    <row r="31" spans="2:21" s="37" customFormat="1" thickBot="1">
      <c r="B31" s="40" t="s">
        <v>13</v>
      </c>
      <c r="C31" s="39">
        <f>C15+C22+C29</f>
        <v>1050694</v>
      </c>
      <c r="D31" s="38">
        <f>E31/C31</f>
        <v>9.3522520794846091</v>
      </c>
      <c r="E31" s="54">
        <f>E15+E22+E29</f>
        <v>9826355.1464020014</v>
      </c>
      <c r="F31" s="50"/>
      <c r="G31" s="39">
        <f>G15+G22+G29</f>
        <v>905818</v>
      </c>
      <c r="H31" s="38">
        <f>I31/G31</f>
        <v>9.6129620350633349</v>
      </c>
      <c r="I31" s="54">
        <f>I15+I22+I29</f>
        <v>8707594.0446770005</v>
      </c>
      <c r="J31" s="50"/>
      <c r="K31" s="57">
        <f>K14+K22+K29</f>
        <v>118749</v>
      </c>
      <c r="L31" s="38">
        <f>IF(M31=0,"-",M31/K31)</f>
        <v>9.5576316900858114</v>
      </c>
      <c r="M31" s="54">
        <f>M15+M22+M29</f>
        <v>1134959.205566</v>
      </c>
      <c r="O31" s="57">
        <f>O15+O22+O29</f>
        <v>20308</v>
      </c>
      <c r="P31" s="38">
        <f>IF(Q31=0,"-",Q31/O31)</f>
        <v>9.5912953894524335</v>
      </c>
      <c r="Q31" s="54">
        <f>Q15+Q22+Q29</f>
        <v>194780.02676900002</v>
      </c>
      <c r="S31" s="57">
        <f>S15+S22+S29</f>
        <v>5819</v>
      </c>
      <c r="T31" s="38">
        <f>IF(U31=0,"-",U31/S31)</f>
        <v>9.496395780890186</v>
      </c>
      <c r="U31" s="54">
        <f>U15+U22+U29</f>
        <v>55259.527048999997</v>
      </c>
    </row>
    <row r="32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0:E27 C29:E30">
    <cfRule type="expression" dxfId="28" priority="15">
      <formula>$D10&gt;#REF!</formula>
    </cfRule>
  </conditionalFormatting>
  <conditionalFormatting sqref="C10:E30">
    <cfRule type="expression" dxfId="27" priority="9">
      <formula>#REF!&gt;#REF!</formula>
    </cfRule>
  </conditionalFormatting>
  <conditionalFormatting sqref="C28:F28">
    <cfRule type="expression" dxfId="26" priority="7">
      <formula>$D28&gt;#REF!</formula>
    </cfRule>
  </conditionalFormatting>
  <conditionalFormatting sqref="C31:M31">
    <cfRule type="expression" dxfId="25" priority="24">
      <formula>#REF!&gt;#REF!</formula>
    </cfRule>
  </conditionalFormatting>
  <conditionalFormatting sqref="D31:E31">
    <cfRule type="expression" dxfId="24" priority="155">
      <formula>$D31&gt;#REF!</formula>
    </cfRule>
  </conditionalFormatting>
  <conditionalFormatting sqref="F15:F16 J15:J16">
    <cfRule type="expression" dxfId="23" priority="13">
      <formula>$D15&gt;#REF!</formula>
    </cfRule>
    <cfRule type="expression" dxfId="22" priority="14">
      <formula>#REF!&gt;#REF!</formula>
    </cfRule>
  </conditionalFormatting>
  <conditionalFormatting sqref="F22:F23 J22:J23 F29">
    <cfRule type="expression" dxfId="21" priority="31">
      <formula>$D22&gt;#REF!</formula>
    </cfRule>
  </conditionalFormatting>
  <conditionalFormatting sqref="F22:F23 J22:J23">
    <cfRule type="expression" dxfId="20" priority="32">
      <formula>#REF!&gt;#REF!</formula>
    </cfRule>
  </conditionalFormatting>
  <conditionalFormatting sqref="F28:F29 J28:J29">
    <cfRule type="expression" dxfId="19" priority="8">
      <formula>#REF!&gt;#REF!</formula>
    </cfRule>
  </conditionalFormatting>
  <conditionalFormatting sqref="G10:I29">
    <cfRule type="expression" dxfId="18" priority="5">
      <formula>$D10&gt;#REF!</formula>
    </cfRule>
    <cfRule type="expression" dxfId="17" priority="6">
      <formula>#REF!&gt;#REF!</formula>
    </cfRule>
  </conditionalFormatting>
  <conditionalFormatting sqref="H30">
    <cfRule type="expression" dxfId="16" priority="1119">
      <formula>#REF!&gt;#REF!</formula>
    </cfRule>
  </conditionalFormatting>
  <conditionalFormatting sqref="H30:H31 L30:L31">
    <cfRule type="expression" dxfId="15" priority="651">
      <formula>$D30&gt;#REF!</formula>
    </cfRule>
  </conditionalFormatting>
  <conditionalFormatting sqref="I31">
    <cfRule type="expression" dxfId="14" priority="153">
      <formula>$D31&gt;#REF!</formula>
    </cfRule>
  </conditionalFormatting>
  <conditionalFormatting sqref="J28:J29">
    <cfRule type="expression" dxfId="13" priority="10">
      <formula>$D28&gt;#REF!</formula>
    </cfRule>
  </conditionalFormatting>
  <conditionalFormatting sqref="K31">
    <cfRule type="expression" dxfId="12" priority="23">
      <formula>$D31&gt;#REF!</formula>
    </cfRule>
  </conditionalFormatting>
  <conditionalFormatting sqref="K10:M29 O10:Q29">
    <cfRule type="expression" dxfId="11" priority="4">
      <formula>#REF!&gt;#REF!</formula>
    </cfRule>
    <cfRule type="expression" dxfId="10" priority="3">
      <formula>$D10&gt;#REF!</formula>
    </cfRule>
  </conditionalFormatting>
  <conditionalFormatting sqref="L30">
    <cfRule type="expression" dxfId="9" priority="1092">
      <formula>#REF!&gt;#REF!</formula>
    </cfRule>
  </conditionalFormatting>
  <conditionalFormatting sqref="M31">
    <cfRule type="expression" dxfId="8" priority="151">
      <formula>$D31&gt;#REF!</formula>
    </cfRule>
  </conditionalFormatting>
  <conditionalFormatting sqref="O31:Q31">
    <cfRule type="expression" dxfId="7" priority="21">
      <formula>$D31&gt;#REF!</formula>
    </cfRule>
    <cfRule type="expression" dxfId="6" priority="22">
      <formula>#REF!&gt;#REF!</formula>
    </cfRule>
  </conditionalFormatting>
  <conditionalFormatting sqref="R28">
    <cfRule type="expression" dxfId="5" priority="12">
      <formula>#REF!&gt;#REF!</formula>
    </cfRule>
    <cfRule type="expression" dxfId="4" priority="11">
      <formula>$D28&gt;#REF!</formula>
    </cfRule>
  </conditionalFormatting>
  <conditionalFormatting sqref="S10:U29">
    <cfRule type="expression" dxfId="3" priority="2">
      <formula>#REF!&gt;#REF!</formula>
    </cfRule>
    <cfRule type="expression" dxfId="2" priority="1">
      <formula>$D10&gt;#REF!</formula>
    </cfRule>
  </conditionalFormatting>
  <conditionalFormatting sqref="S31:U31">
    <cfRule type="expression" dxfId="1" priority="19">
      <formula>$D31&gt;#REF!</formula>
    </cfRule>
    <cfRule type="expression" dxfId="0" priority="20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81320-9ae3-4ab4-afb3-a51c151eddcf" xsi:nil="true"/>
    <lcf76f155ced4ddcb4097134ff3c332f xmlns="16212bbd-22a3-4003-8bef-c2f05274bda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C00CE9AF1449B01E3B6DECB6F899" ma:contentTypeVersion="19" ma:contentTypeDescription="Een nieuw document maken." ma:contentTypeScope="" ma:versionID="dac2b73c55719dc97ba5400eadc252a3">
  <xsd:schema xmlns:xsd="http://www.w3.org/2001/XMLSchema" xmlns:xs="http://www.w3.org/2001/XMLSchema" xmlns:p="http://schemas.microsoft.com/office/2006/metadata/properties" xmlns:ns2="16212bbd-22a3-4003-8bef-c2f05274bda2" xmlns:ns3="b0e585c8-2784-4971-be12-fa82ff50612c" xmlns:ns4="46081320-9ae3-4ab4-afb3-a51c151eddcf" targetNamespace="http://schemas.microsoft.com/office/2006/metadata/properties" ma:root="true" ma:fieldsID="ef72d10354ecce826ebd91a58adb468c" ns2:_="" ns3:_="" ns4:_="">
    <xsd:import namespace="16212bbd-22a3-4003-8bef-c2f05274bda2"/>
    <xsd:import namespace="b0e585c8-2784-4971-be12-fa82ff50612c"/>
    <xsd:import namespace="46081320-9ae3-4ab4-afb3-a51c151e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12bbd-22a3-4003-8bef-c2f05274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69557f3-ea9a-4272-9fa3-17d788de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85c8-2784-4971-be12-fa82ff50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73cb6d-880f-41ce-9def-845b90a15ac4}" ma:internalName="TaxCatchAll" ma:showField="CatchAllData" ma:web="b0e585c8-2784-4971-be12-fa82ff50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1A0509-A77C-46FC-A7E0-ADA0E4195CCF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b4952eb3-be4e-4adb-aa9e-c68ae90a0616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f10a4026-63bd-4a52-9bfe-9924ce6f62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DEBC997-CF46-4C4E-A508-A5F6B5B99CCC}"/>
</file>

<file path=customXml/itemProps3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2026-06-01T07:43:00Z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0x01010016AFC00CE9AF1449B01E3B6DECB6F899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2026-06-01T07:40:34Z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c7fa29ef-2741-4263-9b4c-87e19e235be3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