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enestruijs/Downloads/"/>
    </mc:Choice>
  </mc:AlternateContent>
  <xr:revisionPtr revIDLastSave="0" documentId="13_ncr:1_{4808D911-210E-C647-BCC1-6B44032DCC05}" xr6:coauthVersionLast="47" xr6:coauthVersionMax="47" xr10:uidLastSave="{00000000-0000-0000-0000-000000000000}"/>
  <bookViews>
    <workbookView xWindow="0" yWindow="600" windowWidth="51200" windowHeight="21000" tabRatio="816" activeTab="1" xr2:uid="{00000000-000D-0000-FFFF-FFFF00000000}"/>
  </bookViews>
  <sheets>
    <sheet name="BAM - Share Repurchase" sheetId="29" r:id="rId1"/>
    <sheet name="Weekly Summary" sheetId="33" r:id="rId2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44008.5191203704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33" l="1"/>
  <c r="I21" i="33"/>
  <c r="I20" i="33"/>
  <c r="I19" i="33"/>
  <c r="I18" i="33"/>
  <c r="I17" i="33"/>
  <c r="U28" i="33"/>
  <c r="Q28" i="33"/>
  <c r="M28" i="33"/>
  <c r="U27" i="33"/>
  <c r="U26" i="33"/>
  <c r="U25" i="33"/>
  <c r="U24" i="33"/>
  <c r="Q27" i="33"/>
  <c r="Q26" i="33"/>
  <c r="Q25" i="33"/>
  <c r="Q24" i="33"/>
  <c r="M27" i="33"/>
  <c r="M26" i="33"/>
  <c r="M25" i="33"/>
  <c r="M24" i="33"/>
  <c r="M29" i="33" s="1"/>
  <c r="I25" i="33"/>
  <c r="I26" i="33"/>
  <c r="I27" i="33"/>
  <c r="I24" i="33"/>
  <c r="I29" i="33" s="1"/>
  <c r="L22" i="33"/>
  <c r="P22" i="33"/>
  <c r="U29" i="33"/>
  <c r="T22" i="33"/>
  <c r="U21" i="33"/>
  <c r="Q21" i="33"/>
  <c r="M21" i="33"/>
  <c r="S29" i="33"/>
  <c r="S31" i="33" s="1"/>
  <c r="Q29" i="33"/>
  <c r="O29" i="33"/>
  <c r="O31" i="33" s="1"/>
  <c r="K29" i="33"/>
  <c r="K31" i="33" s="1"/>
  <c r="G29" i="33"/>
  <c r="E29" i="33"/>
  <c r="C29" i="33"/>
  <c r="C31" i="33" s="1"/>
  <c r="B25" i="33"/>
  <c r="D29" i="33" l="1"/>
  <c r="U31" i="33"/>
  <c r="T29" i="33"/>
  <c r="Q31" i="33"/>
  <c r="P29" i="33"/>
  <c r="L29" i="33"/>
  <c r="M31" i="33"/>
  <c r="H29" i="33"/>
  <c r="G31" i="33"/>
  <c r="B26" i="33"/>
  <c r="E15" i="33"/>
  <c r="C15" i="33"/>
  <c r="U15" i="33"/>
  <c r="S15" i="33"/>
  <c r="Q15" i="33"/>
  <c r="O15" i="33"/>
  <c r="M15" i="33"/>
  <c r="K15" i="33"/>
  <c r="G15" i="33"/>
  <c r="I14" i="33"/>
  <c r="E14" i="33"/>
  <c r="I13" i="33"/>
  <c r="E13" i="33"/>
  <c r="I12" i="33"/>
  <c r="E12" i="33"/>
  <c r="I11" i="33"/>
  <c r="I15" i="33" s="1"/>
  <c r="E11" i="33"/>
  <c r="B11" i="33"/>
  <c r="B12" i="33" s="1"/>
  <c r="B13" i="33" s="1"/>
  <c r="B14" i="33" s="1"/>
  <c r="D15" i="33" l="1"/>
  <c r="B27" i="33"/>
  <c r="B15" i="33"/>
  <c r="H15" i="33"/>
  <c r="B28" i="33" l="1"/>
  <c r="B29" i="33"/>
  <c r="E21" i="29" l="1"/>
  <c r="I22" i="33"/>
  <c r="I31" i="33" s="1"/>
  <c r="G22" i="33"/>
  <c r="H31" i="33" l="1"/>
  <c r="E20" i="29"/>
  <c r="E19" i="29"/>
  <c r="E18" i="29"/>
  <c r="E22" i="33"/>
  <c r="E31" i="33" s="1"/>
  <c r="C22" i="33"/>
  <c r="D31" i="33" l="1"/>
  <c r="D22" i="33"/>
  <c r="E41" i="29"/>
  <c r="C43" i="29"/>
  <c r="E27" i="29" l="1"/>
  <c r="E28" i="29"/>
  <c r="E29" i="29"/>
  <c r="E30" i="29"/>
  <c r="E32" i="29"/>
  <c r="E33" i="29"/>
  <c r="E34" i="29"/>
  <c r="E35" i="29"/>
  <c r="E36" i="29"/>
  <c r="E37" i="29"/>
  <c r="E38" i="29"/>
  <c r="E39" i="29"/>
  <c r="E40" i="29"/>
  <c r="B18" i="33" l="1"/>
  <c r="U22" i="33"/>
  <c r="S22" i="33"/>
  <c r="Q22" i="33"/>
  <c r="O22" i="33"/>
  <c r="M22" i="33"/>
  <c r="L31" i="33" s="1"/>
  <c r="K22" i="33"/>
  <c r="B19" i="33" l="1"/>
  <c r="H22" i="33"/>
  <c r="B20" i="33" l="1"/>
  <c r="B21" i="33" s="1"/>
  <c r="E43" i="29"/>
  <c r="E8" i="29"/>
  <c r="B18" i="29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D43" i="29" l="1"/>
  <c r="E10" i="29" s="1"/>
  <c r="B22" i="33"/>
  <c r="E9" i="29"/>
  <c r="E13" i="29" s="1"/>
  <c r="T31" i="33"/>
  <c r="P31" i="33" l="1"/>
</calcChain>
</file>

<file path=xl/sharedStrings.xml><?xml version="1.0" encoding="utf-8"?>
<sst xmlns="http://schemas.openxmlformats.org/spreadsheetml/2006/main" count="36" uniqueCount="21">
  <si>
    <t>Cumulative Repurchase Amount</t>
  </si>
  <si>
    <t>Trade Date</t>
  </si>
  <si>
    <t>Quantity Repurchased</t>
  </si>
  <si>
    <t>Average Purchase Price</t>
  </si>
  <si>
    <t>Settlement Amount</t>
  </si>
  <si>
    <t>Share Repurchase Program</t>
  </si>
  <si>
    <t>Cumulative Quantity Repurchased</t>
  </si>
  <si>
    <t>Cumulative Average Repurchase Price</t>
  </si>
  <si>
    <t xml:space="preserve"> Trade Date</t>
  </si>
  <si>
    <t>Weekly Summary</t>
  </si>
  <si>
    <t>Euronext Amsterdam</t>
  </si>
  <si>
    <t>Settlement 
Amount</t>
  </si>
  <si>
    <t>Average 
Purchase Price</t>
  </si>
  <si>
    <t>Total</t>
  </si>
  <si>
    <t>Percentage of program completed</t>
  </si>
  <si>
    <t>Cboe DXE</t>
  </si>
  <si>
    <t>Turquoise</t>
  </si>
  <si>
    <t>Total amount to be purchased</t>
  </si>
  <si>
    <t>Start Date</t>
  </si>
  <si>
    <t>Envisaged end date</t>
  </si>
  <si>
    <t>Aquis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</si>
</sst>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7" formatCode="_ * #,##0.00_ ;_ * \-#,##0.00_ ;_ * &quot;-&quot;??_ ;_ @_ "/>
    <numFmt numFmtId="168" formatCode="_(&quot;$&quot;* #,##0.00_);_(&quot;$&quot;* \(#,##0.00\);_(&quot;$&quot;* &quot;-&quot;??_);_(@_)"/>
    <numFmt numFmtId="171" formatCode="_(* #,##0_);_(* \(#,##0\);_(* &quot;-&quot;??_);_(@_)"/>
    <numFmt numFmtId="172" formatCode="[$-413]d\-mmm\-yy;@"/>
    <numFmt numFmtId="173" formatCode="[$-409]mmmm\ d\,\ yyyy;@"/>
    <numFmt numFmtId="174" formatCode="[$EUR]\ #,##0.00"/>
    <numFmt numFmtId="175" formatCode="[$EUR]\ #,##0"/>
    <numFmt numFmtId="176" formatCode="[$-F800]dddd\,\ mmmm\ dd\,\ yyyy"/>
  </numFmts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name val="Myriad Roman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8"/>
      <color rgb="FFEE66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indexed="9"/>
      <name val="Arial"/>
      <family val="2"/>
    </font>
    <font>
      <sz val="9"/>
      <name val="ABN AMRO Sans"/>
      <family val="2"/>
    </font>
    <font>
      <b/>
      <sz val="14"/>
      <color rgb="FF92D050"/>
      <name val="Arial"/>
      <family val="2"/>
    </font>
    <font>
      <b/>
      <sz val="12"/>
      <color rgb="FF92D050"/>
      <name val="Arial"/>
      <family val="2"/>
    </font>
    <font>
      <sz val="11"/>
      <color rgb="FF92D050"/>
      <name val="Arial"/>
      <family val="2"/>
    </font>
    <font>
      <sz val="11"/>
      <color rgb="FF92D050"/>
      <name val="Calibri"/>
      <family val="2"/>
      <scheme val="minor"/>
    </font>
    <font>
      <sz val="10"/>
      <color rgb="FF92D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 style="thin">
        <color theme="0"/>
      </right>
      <top/>
      <bottom style="thin">
        <color rgb="FFEA650D"/>
      </bottom>
      <diagonal/>
    </border>
    <border>
      <left style="thin">
        <color theme="0"/>
      </left>
      <right/>
      <top/>
      <bottom style="thin">
        <color rgb="FFEA650D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82">
    <xf numFmtId="0" fontId="0" fillId="0" borderId="0"/>
    <xf numFmtId="43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12" fillId="0" borderId="0"/>
    <xf numFmtId="164" fontId="12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3" fillId="3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4" fillId="4" borderId="0" applyNumberFormat="0" applyBorder="0" applyAlignment="0" applyProtection="0"/>
    <xf numFmtId="0" fontId="15" fillId="7" borderId="4" applyNumberFormat="0" applyAlignment="0" applyProtection="0"/>
    <xf numFmtId="0" fontId="16" fillId="8" borderId="7" applyNumberFormat="0" applyAlignment="0" applyProtection="0"/>
    <xf numFmtId="164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5" borderId="0" applyNumberFormat="0" applyBorder="0" applyAlignment="0" applyProtection="0"/>
    <xf numFmtId="0" fontId="11" fillId="9" borderId="8" applyNumberFormat="0" applyFont="0" applyAlignment="0" applyProtection="0"/>
    <xf numFmtId="0" fontId="23" fillId="7" borderId="5" applyNumberFormat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0" fontId="3" fillId="2" borderId="0" xfId="3" applyFont="1" applyFill="1" applyAlignment="1">
      <alignment horizontal="center"/>
    </xf>
    <xf numFmtId="0" fontId="2" fillId="2" borderId="0" xfId="3" applyFont="1" applyFill="1" applyAlignment="1">
      <alignment horizontal="center"/>
    </xf>
    <xf numFmtId="0" fontId="27" fillId="2" borderId="0" xfId="0" applyFont="1" applyFill="1"/>
    <xf numFmtId="174" fontId="29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2" fillId="2" borderId="0" xfId="3" applyFont="1" applyFill="1" applyAlignment="1">
      <alignment horizontal="center" vertical="center"/>
    </xf>
    <xf numFmtId="0" fontId="3" fillId="2" borderId="0" xfId="3" applyFont="1" applyFill="1" applyAlignment="1">
      <alignment vertical="center"/>
    </xf>
    <xf numFmtId="0" fontId="3" fillId="2" borderId="0" xfId="3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2" fillId="2" borderId="0" xfId="3" applyFont="1" applyFill="1" applyAlignment="1">
      <alignment vertical="center"/>
    </xf>
    <xf numFmtId="0" fontId="29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73" fontId="29" fillId="2" borderId="0" xfId="0" applyNumberFormat="1" applyFont="1" applyFill="1" applyAlignment="1">
      <alignment horizontal="left" vertical="center"/>
    </xf>
    <xf numFmtId="173" fontId="29" fillId="2" borderId="0" xfId="0" applyNumberFormat="1" applyFont="1" applyFill="1" applyAlignment="1">
      <alignment vertical="center"/>
    </xf>
    <xf numFmtId="175" fontId="32" fillId="2" borderId="14" xfId="0" applyNumberFormat="1" applyFont="1" applyFill="1" applyBorder="1" applyAlignment="1">
      <alignment horizontal="right" vertical="center"/>
    </xf>
    <xf numFmtId="171" fontId="32" fillId="2" borderId="14" xfId="1" applyNumberFormat="1" applyFont="1" applyFill="1" applyBorder="1" applyAlignment="1">
      <alignment horizontal="right" vertical="center"/>
    </xf>
    <xf numFmtId="174" fontId="32" fillId="2" borderId="14" xfId="0" applyNumberFormat="1" applyFont="1" applyFill="1" applyBorder="1" applyAlignment="1">
      <alignment horizontal="right" vertical="center"/>
    </xf>
    <xf numFmtId="174" fontId="31" fillId="2" borderId="0" xfId="0" applyNumberFormat="1" applyFont="1" applyFill="1" applyAlignment="1">
      <alignment horizontal="right" vertical="center"/>
    </xf>
    <xf numFmtId="175" fontId="31" fillId="2" borderId="0" xfId="0" applyNumberFormat="1" applyFont="1" applyFill="1" applyAlignment="1">
      <alignment horizontal="right" vertical="center"/>
    </xf>
    <xf numFmtId="10" fontId="29" fillId="2" borderId="0" xfId="0" applyNumberFormat="1" applyFont="1" applyFill="1" applyAlignment="1">
      <alignment vertical="center"/>
    </xf>
    <xf numFmtId="175" fontId="29" fillId="2" borderId="0" xfId="0" applyNumberFormat="1" applyFont="1" applyFill="1" applyAlignment="1">
      <alignment horizontal="right" vertical="center"/>
    </xf>
    <xf numFmtId="173" fontId="29" fillId="2" borderId="10" xfId="0" applyNumberFormat="1" applyFont="1" applyFill="1" applyBorder="1" applyAlignment="1">
      <alignment horizontal="left" vertical="center"/>
    </xf>
    <xf numFmtId="172" fontId="32" fillId="2" borderId="14" xfId="0" applyNumberFormat="1" applyFont="1" applyFill="1" applyBorder="1" applyAlignment="1">
      <alignment vertical="center"/>
    </xf>
    <xf numFmtId="171" fontId="29" fillId="2" borderId="0" xfId="1" applyNumberFormat="1" applyFont="1" applyFill="1" applyAlignment="1">
      <alignment horizontal="right" vertical="center"/>
    </xf>
    <xf numFmtId="171" fontId="31" fillId="2" borderId="10" xfId="1" applyNumberFormat="1" applyFont="1" applyFill="1" applyBorder="1" applyAlignment="1">
      <alignment horizontal="right" vertical="center"/>
    </xf>
    <xf numFmtId="174" fontId="31" fillId="2" borderId="10" xfId="0" applyNumberFormat="1" applyFont="1" applyFill="1" applyBorder="1" applyAlignment="1">
      <alignment horizontal="right" vertical="center"/>
    </xf>
    <xf numFmtId="175" fontId="31" fillId="2" borderId="10" xfId="0" applyNumberFormat="1" applyFont="1" applyFill="1" applyBorder="1" applyAlignment="1">
      <alignment horizontal="right" vertical="center"/>
    </xf>
    <xf numFmtId="176" fontId="30" fillId="2" borderId="0" xfId="3" applyNumberFormat="1" applyFont="1" applyFill="1"/>
    <xf numFmtId="176" fontId="3" fillId="2" borderId="0" xfId="3" applyNumberFormat="1" applyFont="1" applyFill="1"/>
    <xf numFmtId="176" fontId="28" fillId="2" borderId="0" xfId="3" applyNumberFormat="1" applyFont="1" applyFill="1"/>
    <xf numFmtId="176" fontId="6" fillId="2" borderId="0" xfId="0" applyNumberFormat="1" applyFont="1" applyFill="1"/>
    <xf numFmtId="176" fontId="0" fillId="2" borderId="0" xfId="0" applyNumberFormat="1" applyFill="1"/>
    <xf numFmtId="174" fontId="0" fillId="2" borderId="0" xfId="0" applyNumberFormat="1" applyFill="1" applyAlignment="1">
      <alignment vertical="center"/>
    </xf>
    <xf numFmtId="171" fontId="36" fillId="2" borderId="17" xfId="1" applyNumberFormat="1" applyFont="1" applyFill="1" applyBorder="1" applyAlignment="1">
      <alignment horizontal="right" vertical="center"/>
    </xf>
    <xf numFmtId="0" fontId="37" fillId="2" borderId="0" xfId="0" applyFont="1" applyFill="1"/>
    <xf numFmtId="174" fontId="36" fillId="2" borderId="15" xfId="0" applyNumberFormat="1" applyFont="1" applyFill="1" applyBorder="1" applyAlignment="1">
      <alignment horizontal="right" vertical="center"/>
    </xf>
    <xf numFmtId="3" fontId="38" fillId="2" borderId="15" xfId="0" applyNumberFormat="1" applyFont="1" applyFill="1" applyBorder="1" applyAlignment="1">
      <alignment vertical="center"/>
    </xf>
    <xf numFmtId="176" fontId="38" fillId="0" borderId="15" xfId="0" applyNumberFormat="1" applyFont="1" applyBorder="1" applyAlignment="1">
      <alignment vertical="center"/>
    </xf>
    <xf numFmtId="175" fontId="36" fillId="2" borderId="17" xfId="0" applyNumberFormat="1" applyFont="1" applyFill="1" applyBorder="1" applyAlignment="1">
      <alignment horizontal="right" vertical="center"/>
    </xf>
    <xf numFmtId="174" fontId="36" fillId="2" borderId="17" xfId="0" applyNumberFormat="1" applyFont="1" applyFill="1" applyBorder="1" applyAlignment="1">
      <alignment horizontal="right" vertical="center"/>
    </xf>
    <xf numFmtId="171" fontId="39" fillId="2" borderId="0" xfId="1" applyNumberFormat="1" applyFont="1" applyFill="1" applyAlignment="1">
      <alignment horizontal="right" vertical="center"/>
    </xf>
    <xf numFmtId="175" fontId="39" fillId="2" borderId="0" xfId="0" applyNumberFormat="1" applyFont="1" applyFill="1" applyAlignment="1">
      <alignment horizontal="right" vertical="center"/>
    </xf>
    <xf numFmtId="174" fontId="39" fillId="2" borderId="0" xfId="0" applyNumberFormat="1" applyFont="1" applyFill="1" applyAlignment="1">
      <alignment horizontal="right" vertical="center"/>
    </xf>
    <xf numFmtId="173" fontId="40" fillId="2" borderId="0" xfId="0" applyNumberFormat="1" applyFont="1" applyFill="1" applyAlignment="1">
      <alignment horizontal="left" vertical="center"/>
    </xf>
    <xf numFmtId="0" fontId="41" fillId="2" borderId="0" xfId="3" applyFont="1" applyFill="1" applyAlignment="1">
      <alignment horizontal="center" vertical="center"/>
    </xf>
    <xf numFmtId="176" fontId="41" fillId="2" borderId="0" xfId="3" applyNumberFormat="1" applyFont="1" applyFill="1" applyAlignment="1">
      <alignment vertical="center"/>
    </xf>
    <xf numFmtId="175" fontId="36" fillId="2" borderId="0" xfId="0" applyNumberFormat="1" applyFont="1" applyFill="1" applyAlignment="1">
      <alignment horizontal="right" vertical="center"/>
    </xf>
    <xf numFmtId="3" fontId="38" fillId="2" borderId="0" xfId="0" applyNumberFormat="1" applyFont="1" applyFill="1" applyAlignment="1">
      <alignment vertical="center"/>
    </xf>
    <xf numFmtId="174" fontId="39" fillId="2" borderId="0" xfId="1" applyNumberFormat="1" applyFont="1" applyFill="1" applyAlignment="1">
      <alignment horizontal="right" vertical="center"/>
    </xf>
    <xf numFmtId="171" fontId="35" fillId="2" borderId="0" xfId="1" applyNumberFormat="1" applyFont="1" applyFill="1" applyBorder="1" applyAlignment="1">
      <alignment horizontal="right" vertical="center"/>
    </xf>
    <xf numFmtId="173" fontId="29" fillId="2" borderId="19" xfId="0" applyNumberFormat="1" applyFont="1" applyFill="1" applyBorder="1" applyAlignment="1">
      <alignment horizontal="left" vertical="center"/>
    </xf>
    <xf numFmtId="175" fontId="36" fillId="2" borderId="15" xfId="0" applyNumberFormat="1" applyFont="1" applyFill="1" applyBorder="1" applyAlignment="1">
      <alignment horizontal="right" vertical="center"/>
    </xf>
    <xf numFmtId="171" fontId="42" fillId="2" borderId="0" xfId="1" applyNumberFormat="1" applyFont="1" applyFill="1" applyBorder="1" applyAlignment="1">
      <alignment horizontal="center" vertical="center"/>
    </xf>
    <xf numFmtId="171" fontId="31" fillId="2" borderId="0" xfId="1" applyNumberFormat="1" applyFont="1" applyFill="1" applyAlignment="1">
      <alignment horizontal="right" vertical="center"/>
    </xf>
    <xf numFmtId="171" fontId="36" fillId="2" borderId="15" xfId="1" applyNumberFormat="1" applyFont="1" applyFill="1" applyBorder="1" applyAlignment="1">
      <alignment horizontal="right" vertical="center"/>
    </xf>
    <xf numFmtId="173" fontId="38" fillId="2" borderId="0" xfId="0" applyNumberFormat="1" applyFont="1" applyFill="1" applyAlignment="1">
      <alignment horizontal="left" vertical="center"/>
    </xf>
    <xf numFmtId="171" fontId="36" fillId="2" borderId="0" xfId="1" applyNumberFormat="1" applyFont="1" applyFill="1" applyBorder="1" applyAlignment="1">
      <alignment horizontal="right" vertical="center"/>
    </xf>
    <xf numFmtId="174" fontId="36" fillId="2" borderId="0" xfId="0" applyNumberFormat="1" applyFont="1" applyFill="1" applyAlignment="1">
      <alignment horizontal="right" vertical="center"/>
    </xf>
    <xf numFmtId="0" fontId="43" fillId="2" borderId="0" xfId="0" applyFont="1" applyFill="1" applyAlignment="1">
      <alignment vertical="center"/>
    </xf>
    <xf numFmtId="176" fontId="43" fillId="2" borderId="0" xfId="0" applyNumberFormat="1" applyFont="1" applyFill="1"/>
    <xf numFmtId="176" fontId="47" fillId="2" borderId="0" xfId="0" applyNumberFormat="1" applyFont="1" applyFill="1"/>
    <xf numFmtId="176" fontId="44" fillId="0" borderId="12" xfId="0" applyNumberFormat="1" applyFont="1" applyBorder="1" applyAlignment="1">
      <alignment horizontal="left" wrapText="1"/>
    </xf>
    <xf numFmtId="3" fontId="44" fillId="0" borderId="12" xfId="0" applyNumberFormat="1" applyFont="1" applyBorder="1" applyAlignment="1">
      <alignment horizontal="center" vertical="center" wrapText="1"/>
    </xf>
    <xf numFmtId="3" fontId="44" fillId="0" borderId="13" xfId="0" applyNumberFormat="1" applyFont="1" applyBorder="1" applyAlignment="1">
      <alignment horizontal="center" vertical="center" wrapText="1"/>
    </xf>
    <xf numFmtId="0" fontId="45" fillId="2" borderId="0" xfId="0" applyFont="1" applyFill="1"/>
    <xf numFmtId="3" fontId="44" fillId="0" borderId="11" xfId="0" applyNumberFormat="1" applyFont="1" applyBorder="1" applyAlignment="1">
      <alignment horizontal="center" vertical="center" wrapText="1"/>
    </xf>
    <xf numFmtId="0" fontId="46" fillId="2" borderId="0" xfId="0" applyFont="1" applyFill="1"/>
    <xf numFmtId="172" fontId="44" fillId="0" borderId="20" xfId="0" applyNumberFormat="1" applyFont="1" applyBorder="1" applyAlignment="1">
      <alignment horizontal="left" wrapText="1"/>
    </xf>
    <xf numFmtId="0" fontId="44" fillId="0" borderId="21" xfId="0" applyFont="1" applyBorder="1" applyAlignment="1">
      <alignment horizontal="center" vertical="center" wrapText="1"/>
    </xf>
    <xf numFmtId="173" fontId="32" fillId="2" borderId="16" xfId="0" applyNumberFormat="1" applyFont="1" applyFill="1" applyBorder="1" applyAlignment="1">
      <alignment horizontal="left" vertical="center"/>
    </xf>
    <xf numFmtId="171" fontId="31" fillId="2" borderId="19" xfId="1" applyNumberFormat="1" applyFont="1" applyFill="1" applyBorder="1" applyAlignment="1">
      <alignment horizontal="right" vertical="center"/>
    </xf>
    <xf numFmtId="174" fontId="31" fillId="2" borderId="19" xfId="0" applyNumberFormat="1" applyFont="1" applyFill="1" applyBorder="1" applyAlignment="1">
      <alignment horizontal="right" vertical="center"/>
    </xf>
    <xf numFmtId="175" fontId="31" fillId="2" borderId="19" xfId="0" applyNumberFormat="1" applyFont="1" applyFill="1" applyBorder="1" applyAlignment="1">
      <alignment horizontal="right" vertical="center"/>
    </xf>
    <xf numFmtId="174" fontId="35" fillId="2" borderId="0" xfId="0" applyNumberFormat="1" applyFont="1" applyFill="1" applyAlignment="1">
      <alignment horizontal="right" vertical="center"/>
    </xf>
    <xf numFmtId="175" fontId="35" fillId="2" borderId="0" xfId="0" applyNumberFormat="1" applyFont="1" applyFill="1" applyAlignment="1">
      <alignment horizontal="right" vertical="center"/>
    </xf>
    <xf numFmtId="174" fontId="39" fillId="2" borderId="10" xfId="1" applyNumberFormat="1" applyFont="1" applyFill="1" applyBorder="1" applyAlignment="1">
      <alignment horizontal="right" vertical="center"/>
    </xf>
    <xf numFmtId="173" fontId="32" fillId="2" borderId="0" xfId="0" applyNumberFormat="1" applyFont="1" applyFill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</cellXfs>
  <cellStyles count="182">
    <cellStyle name="% 2" xfId="170" xr:uid="{00000000-0005-0000-0000-000000000000}"/>
    <cellStyle name="20% - Accent1 2" xfId="118" xr:uid="{00000000-0005-0000-0000-000001000000}"/>
    <cellStyle name="20% - Accent2 2" xfId="119" xr:uid="{00000000-0005-0000-0000-000002000000}"/>
    <cellStyle name="20% - Accent3 2" xfId="120" xr:uid="{00000000-0005-0000-0000-000003000000}"/>
    <cellStyle name="20% - Accent4 2" xfId="121" xr:uid="{00000000-0005-0000-0000-000004000000}"/>
    <cellStyle name="20% - Accent5 2" xfId="122" xr:uid="{00000000-0005-0000-0000-000005000000}"/>
    <cellStyle name="20% - Accent6 2" xfId="123" xr:uid="{00000000-0005-0000-0000-000006000000}"/>
    <cellStyle name="40% - Accent1 2" xfId="124" xr:uid="{00000000-0005-0000-0000-000007000000}"/>
    <cellStyle name="40% - Accent2 2" xfId="125" xr:uid="{00000000-0005-0000-0000-000008000000}"/>
    <cellStyle name="40% - Accent3 2" xfId="126" xr:uid="{00000000-0005-0000-0000-000009000000}"/>
    <cellStyle name="40% - Accent4 2" xfId="127" xr:uid="{00000000-0005-0000-0000-00000A000000}"/>
    <cellStyle name="40% - Accent5 2" xfId="128" xr:uid="{00000000-0005-0000-0000-00000B000000}"/>
    <cellStyle name="40% - Accent6 2" xfId="129" xr:uid="{00000000-0005-0000-0000-00000C000000}"/>
    <cellStyle name="60% - Accent1 2" xfId="130" xr:uid="{00000000-0005-0000-0000-00000D000000}"/>
    <cellStyle name="60% - Accent2 2" xfId="131" xr:uid="{00000000-0005-0000-0000-00000E000000}"/>
    <cellStyle name="60% - Accent3 2" xfId="132" xr:uid="{00000000-0005-0000-0000-00000F000000}"/>
    <cellStyle name="60% - Accent4 2" xfId="133" xr:uid="{00000000-0005-0000-0000-000010000000}"/>
    <cellStyle name="60% - Accent5 2" xfId="134" xr:uid="{00000000-0005-0000-0000-000011000000}"/>
    <cellStyle name="60% - Accent6 2" xfId="135" xr:uid="{00000000-0005-0000-0000-000012000000}"/>
    <cellStyle name="Accent1 2" xfId="136" xr:uid="{00000000-0005-0000-0000-000013000000}"/>
    <cellStyle name="Accent2 2" xfId="137" xr:uid="{00000000-0005-0000-0000-000014000000}"/>
    <cellStyle name="Accent3 2" xfId="138" xr:uid="{00000000-0005-0000-0000-000015000000}"/>
    <cellStyle name="Accent4 2" xfId="139" xr:uid="{00000000-0005-0000-0000-000016000000}"/>
    <cellStyle name="Accent5 2" xfId="140" xr:uid="{00000000-0005-0000-0000-000017000000}"/>
    <cellStyle name="Accent6 2" xfId="141" xr:uid="{00000000-0005-0000-0000-000018000000}"/>
    <cellStyle name="Bad 2" xfId="142" xr:uid="{00000000-0005-0000-0000-000019000000}"/>
    <cellStyle name="Calculation 2" xfId="143" xr:uid="{00000000-0005-0000-0000-00001A000000}"/>
    <cellStyle name="Check Cell 2" xfId="144" xr:uid="{00000000-0005-0000-0000-00001B000000}"/>
    <cellStyle name="Comma 2" xfId="2" xr:uid="{00000000-0005-0000-0000-00001D000000}"/>
    <cellStyle name="Comma 2 10" xfId="10" xr:uid="{00000000-0005-0000-0000-00001E000000}"/>
    <cellStyle name="Comma 2 11" xfId="11" xr:uid="{00000000-0005-0000-0000-00001F000000}"/>
    <cellStyle name="Comma 2 12" xfId="12" xr:uid="{00000000-0005-0000-0000-000020000000}"/>
    <cellStyle name="Comma 2 13" xfId="13" xr:uid="{00000000-0005-0000-0000-000021000000}"/>
    <cellStyle name="Comma 2 14" xfId="14" xr:uid="{00000000-0005-0000-0000-000022000000}"/>
    <cellStyle name="Comma 2 15" xfId="15" xr:uid="{00000000-0005-0000-0000-000023000000}"/>
    <cellStyle name="Comma 2 16" xfId="16" xr:uid="{00000000-0005-0000-0000-000024000000}"/>
    <cellStyle name="Comma 2 17" xfId="17" xr:uid="{00000000-0005-0000-0000-000025000000}"/>
    <cellStyle name="Comma 2 18" xfId="18" xr:uid="{00000000-0005-0000-0000-000026000000}"/>
    <cellStyle name="Comma 2 19" xfId="19" xr:uid="{00000000-0005-0000-0000-000027000000}"/>
    <cellStyle name="Comma 2 2" xfId="7" xr:uid="{00000000-0005-0000-0000-000028000000}"/>
    <cellStyle name="Comma 2 2 2" xfId="117" xr:uid="{00000000-0005-0000-0000-000029000000}"/>
    <cellStyle name="Comma 2 2 3" xfId="145" xr:uid="{00000000-0005-0000-0000-00002A000000}"/>
    <cellStyle name="Comma 2 20" xfId="20" xr:uid="{00000000-0005-0000-0000-00002B000000}"/>
    <cellStyle name="Comma 2 21" xfId="21" xr:uid="{00000000-0005-0000-0000-00002C000000}"/>
    <cellStyle name="Comma 2 22" xfId="22" xr:uid="{00000000-0005-0000-0000-00002D000000}"/>
    <cellStyle name="Comma 2 23" xfId="23" xr:uid="{00000000-0005-0000-0000-00002E000000}"/>
    <cellStyle name="Comma 2 24" xfId="24" xr:uid="{00000000-0005-0000-0000-00002F000000}"/>
    <cellStyle name="Comma 2 25" xfId="25" xr:uid="{00000000-0005-0000-0000-000030000000}"/>
    <cellStyle name="Comma 2 26" xfId="26" xr:uid="{00000000-0005-0000-0000-000031000000}"/>
    <cellStyle name="Comma 2 27" xfId="27" xr:uid="{00000000-0005-0000-0000-000032000000}"/>
    <cellStyle name="Comma 2 28" xfId="6" xr:uid="{00000000-0005-0000-0000-000033000000}"/>
    <cellStyle name="Comma 2 28 2" xfId="176" xr:uid="{F339C76A-4F63-4DBC-9E6F-4C4B3F877AE3}"/>
    <cellStyle name="Comma 2 29" xfId="169" xr:uid="{00000000-0005-0000-0000-000034000000}"/>
    <cellStyle name="Comma 2 3" xfId="28" xr:uid="{00000000-0005-0000-0000-000035000000}"/>
    <cellStyle name="Comma 2 30" xfId="168" xr:uid="{00000000-0005-0000-0000-000036000000}"/>
    <cellStyle name="Comma 2 30 2" xfId="179" xr:uid="{6E7AE303-BF23-4820-A9ED-7F305F7F14CB}"/>
    <cellStyle name="Comma 2 31" xfId="171" xr:uid="{00000000-0005-0000-0000-000037000000}"/>
    <cellStyle name="Comma 2 31 2" xfId="180" xr:uid="{CC380F17-9F3C-486C-AAA1-928246540D9D}"/>
    <cellStyle name="Comma 2 4" xfId="29" xr:uid="{00000000-0005-0000-0000-000038000000}"/>
    <cellStyle name="Comma 2 5" xfId="30" xr:uid="{00000000-0005-0000-0000-000039000000}"/>
    <cellStyle name="Comma 2 6" xfId="31" xr:uid="{00000000-0005-0000-0000-00003A000000}"/>
    <cellStyle name="Comma 2 7" xfId="32" xr:uid="{00000000-0005-0000-0000-00003B000000}"/>
    <cellStyle name="Comma 2 8" xfId="33" xr:uid="{00000000-0005-0000-0000-00003C000000}"/>
    <cellStyle name="Comma 2 9" xfId="34" xr:uid="{00000000-0005-0000-0000-00003D000000}"/>
    <cellStyle name="Comma 3" xfId="114" xr:uid="{00000000-0005-0000-0000-00003E000000}"/>
    <cellStyle name="Comma 3 2" xfId="177" xr:uid="{DAF27016-1D00-439E-9C79-180843A7AC26}"/>
    <cellStyle name="Comma 4" xfId="146" xr:uid="{00000000-0005-0000-0000-00003F000000}"/>
    <cellStyle name="Comma 5" xfId="5" xr:uid="{00000000-0005-0000-0000-000040000000}"/>
    <cellStyle name="Comma 5 2" xfId="175" xr:uid="{36B66FB3-1EF2-4799-B588-D83C8F9AF612}"/>
    <cellStyle name="Comma 6" xfId="167" xr:uid="{00000000-0005-0000-0000-000041000000}"/>
    <cellStyle name="Comma 6 2" xfId="178" xr:uid="{028B6D9A-0A88-4C7C-856F-F2DDBFAB6970}"/>
    <cellStyle name="Comma 7" xfId="173" xr:uid="{00000000-0005-0000-0000-000042000000}"/>
    <cellStyle name="Comma 7 2" xfId="181" xr:uid="{D8F386C2-6B8A-4240-94C9-4C9F16ED927A}"/>
    <cellStyle name="Comma 8" xfId="174" xr:uid="{43A9F3D3-028E-4258-B9BD-5CF79B03B6CE}"/>
    <cellStyle name="Currency 2" xfId="147" xr:uid="{00000000-0005-0000-0000-000044000000}"/>
    <cellStyle name="Currency 3" xfId="113" xr:uid="{00000000-0005-0000-0000-000045000000}"/>
    <cellStyle name="Explanatory Text 2" xfId="148" xr:uid="{00000000-0005-0000-0000-000046000000}"/>
    <cellStyle name="Good 2" xfId="149" xr:uid="{00000000-0005-0000-0000-000047000000}"/>
    <cellStyle name="Heading 1 2" xfId="150" xr:uid="{00000000-0005-0000-0000-000048000000}"/>
    <cellStyle name="Heading 2 2" xfId="151" xr:uid="{00000000-0005-0000-0000-000049000000}"/>
    <cellStyle name="Heading 3 2" xfId="152" xr:uid="{00000000-0005-0000-0000-00004A000000}"/>
    <cellStyle name="Heading 4 2" xfId="153" xr:uid="{00000000-0005-0000-0000-00004B000000}"/>
    <cellStyle name="Hyperlink 2" xfId="154" xr:uid="{00000000-0005-0000-0000-00004C000000}"/>
    <cellStyle name="Input 2" xfId="155" xr:uid="{00000000-0005-0000-0000-00004D000000}"/>
    <cellStyle name="Komma" xfId="1" builtinId="3"/>
    <cellStyle name="Linked Cell 2" xfId="156" xr:uid="{00000000-0005-0000-0000-00004E000000}"/>
    <cellStyle name="Neutral 2" xfId="157" xr:uid="{00000000-0005-0000-0000-00004F000000}"/>
    <cellStyle name="Normal 2" xfId="3" xr:uid="{00000000-0005-0000-0000-000051000000}"/>
    <cellStyle name="Normal 2 10" xfId="35" xr:uid="{00000000-0005-0000-0000-000052000000}"/>
    <cellStyle name="Normal 2 11" xfId="36" xr:uid="{00000000-0005-0000-0000-000053000000}"/>
    <cellStyle name="Normal 2 12" xfId="37" xr:uid="{00000000-0005-0000-0000-000054000000}"/>
    <cellStyle name="Normal 2 13" xfId="38" xr:uid="{00000000-0005-0000-0000-000055000000}"/>
    <cellStyle name="Normal 2 14" xfId="39" xr:uid="{00000000-0005-0000-0000-000056000000}"/>
    <cellStyle name="Normal 2 15" xfId="40" xr:uid="{00000000-0005-0000-0000-000057000000}"/>
    <cellStyle name="Normal 2 16" xfId="41" xr:uid="{00000000-0005-0000-0000-000058000000}"/>
    <cellStyle name="Normal 2 17" xfId="42" xr:uid="{00000000-0005-0000-0000-000059000000}"/>
    <cellStyle name="Normal 2 18" xfId="43" xr:uid="{00000000-0005-0000-0000-00005A000000}"/>
    <cellStyle name="Normal 2 19" xfId="44" xr:uid="{00000000-0005-0000-0000-00005B000000}"/>
    <cellStyle name="Normal 2 2" xfId="45" xr:uid="{00000000-0005-0000-0000-00005C000000}"/>
    <cellStyle name="Normal 2 2 2" xfId="116" xr:uid="{00000000-0005-0000-0000-00005D000000}"/>
    <cellStyle name="Normal 2 20" xfId="46" xr:uid="{00000000-0005-0000-0000-00005E000000}"/>
    <cellStyle name="Normal 2 21" xfId="47" xr:uid="{00000000-0005-0000-0000-00005F000000}"/>
    <cellStyle name="Normal 2 22" xfId="48" xr:uid="{00000000-0005-0000-0000-000060000000}"/>
    <cellStyle name="Normal 2 23" xfId="49" xr:uid="{00000000-0005-0000-0000-000061000000}"/>
    <cellStyle name="Normal 2 24" xfId="50" xr:uid="{00000000-0005-0000-0000-000062000000}"/>
    <cellStyle name="Normal 2 25" xfId="51" xr:uid="{00000000-0005-0000-0000-000063000000}"/>
    <cellStyle name="Normal 2 3" xfId="52" xr:uid="{00000000-0005-0000-0000-000064000000}"/>
    <cellStyle name="Normal 2 3 2" xfId="172" xr:uid="{00000000-0005-0000-0000-000065000000}"/>
    <cellStyle name="Normal 2 4" xfId="53" xr:uid="{00000000-0005-0000-0000-000066000000}"/>
    <cellStyle name="Normal 2 5" xfId="54" xr:uid="{00000000-0005-0000-0000-000067000000}"/>
    <cellStyle name="Normal 2 6" xfId="55" xr:uid="{00000000-0005-0000-0000-000068000000}"/>
    <cellStyle name="Normal 2 7" xfId="56" xr:uid="{00000000-0005-0000-0000-000069000000}"/>
    <cellStyle name="Normal 2 8" xfId="57" xr:uid="{00000000-0005-0000-0000-00006A000000}"/>
    <cellStyle name="Normal 2 9" xfId="58" xr:uid="{00000000-0005-0000-0000-00006B000000}"/>
    <cellStyle name="Normal 3" xfId="59" xr:uid="{00000000-0005-0000-0000-00006C000000}"/>
    <cellStyle name="Normal 3 10" xfId="60" xr:uid="{00000000-0005-0000-0000-00006D000000}"/>
    <cellStyle name="Normal 3 11" xfId="61" xr:uid="{00000000-0005-0000-0000-00006E000000}"/>
    <cellStyle name="Normal 3 12" xfId="62" xr:uid="{00000000-0005-0000-0000-00006F000000}"/>
    <cellStyle name="Normal 3 13" xfId="63" xr:uid="{00000000-0005-0000-0000-000070000000}"/>
    <cellStyle name="Normal 3 14" xfId="64" xr:uid="{00000000-0005-0000-0000-000071000000}"/>
    <cellStyle name="Normal 3 15" xfId="65" xr:uid="{00000000-0005-0000-0000-000072000000}"/>
    <cellStyle name="Normal 3 16" xfId="66" xr:uid="{00000000-0005-0000-0000-000073000000}"/>
    <cellStyle name="Normal 3 17" xfId="67" xr:uid="{00000000-0005-0000-0000-000074000000}"/>
    <cellStyle name="Normal 3 18" xfId="68" xr:uid="{00000000-0005-0000-0000-000075000000}"/>
    <cellStyle name="Normal 3 19" xfId="69" xr:uid="{00000000-0005-0000-0000-000076000000}"/>
    <cellStyle name="Normal 3 2" xfId="70" xr:uid="{00000000-0005-0000-0000-000077000000}"/>
    <cellStyle name="Normal 3 2 2" xfId="115" xr:uid="{00000000-0005-0000-0000-000078000000}"/>
    <cellStyle name="Normal 3 20" xfId="71" xr:uid="{00000000-0005-0000-0000-000079000000}"/>
    <cellStyle name="Normal 3 21" xfId="72" xr:uid="{00000000-0005-0000-0000-00007A000000}"/>
    <cellStyle name="Normal 3 22" xfId="73" xr:uid="{00000000-0005-0000-0000-00007B000000}"/>
    <cellStyle name="Normal 3 23" xfId="74" xr:uid="{00000000-0005-0000-0000-00007C000000}"/>
    <cellStyle name="Normal 3 24" xfId="75" xr:uid="{00000000-0005-0000-0000-00007D000000}"/>
    <cellStyle name="Normal 3 25" xfId="76" xr:uid="{00000000-0005-0000-0000-00007E000000}"/>
    <cellStyle name="Normal 3 3" xfId="77" xr:uid="{00000000-0005-0000-0000-00007F000000}"/>
    <cellStyle name="Normal 3 4" xfId="78" xr:uid="{00000000-0005-0000-0000-000080000000}"/>
    <cellStyle name="Normal 3 5" xfId="79" xr:uid="{00000000-0005-0000-0000-000081000000}"/>
    <cellStyle name="Normal 3 6" xfId="80" xr:uid="{00000000-0005-0000-0000-000082000000}"/>
    <cellStyle name="Normal 3 7" xfId="81" xr:uid="{00000000-0005-0000-0000-000083000000}"/>
    <cellStyle name="Normal 3 8" xfId="82" xr:uid="{00000000-0005-0000-0000-000084000000}"/>
    <cellStyle name="Normal 3 9" xfId="83" xr:uid="{00000000-0005-0000-0000-000085000000}"/>
    <cellStyle name="Normal 4" xfId="84" xr:uid="{00000000-0005-0000-0000-000086000000}"/>
    <cellStyle name="Normal 4 10" xfId="85" xr:uid="{00000000-0005-0000-0000-000087000000}"/>
    <cellStyle name="Normal 4 11" xfId="86" xr:uid="{00000000-0005-0000-0000-000088000000}"/>
    <cellStyle name="Normal 4 12" xfId="87" xr:uid="{00000000-0005-0000-0000-000089000000}"/>
    <cellStyle name="Normal 4 13" xfId="88" xr:uid="{00000000-0005-0000-0000-00008A000000}"/>
    <cellStyle name="Normal 4 14" xfId="89" xr:uid="{00000000-0005-0000-0000-00008B000000}"/>
    <cellStyle name="Normal 4 15" xfId="90" xr:uid="{00000000-0005-0000-0000-00008C000000}"/>
    <cellStyle name="Normal 4 16" xfId="91" xr:uid="{00000000-0005-0000-0000-00008D000000}"/>
    <cellStyle name="Normal 4 17" xfId="92" xr:uid="{00000000-0005-0000-0000-00008E000000}"/>
    <cellStyle name="Normal 4 18" xfId="93" xr:uid="{00000000-0005-0000-0000-00008F000000}"/>
    <cellStyle name="Normal 4 19" xfId="94" xr:uid="{00000000-0005-0000-0000-000090000000}"/>
    <cellStyle name="Normal 4 2" xfId="95" xr:uid="{00000000-0005-0000-0000-000091000000}"/>
    <cellStyle name="Normal 4 20" xfId="96" xr:uid="{00000000-0005-0000-0000-000092000000}"/>
    <cellStyle name="Normal 4 21" xfId="97" xr:uid="{00000000-0005-0000-0000-000093000000}"/>
    <cellStyle name="Normal 4 22" xfId="98" xr:uid="{00000000-0005-0000-0000-000094000000}"/>
    <cellStyle name="Normal 4 23" xfId="99" xr:uid="{00000000-0005-0000-0000-000095000000}"/>
    <cellStyle name="Normal 4 24" xfId="100" xr:uid="{00000000-0005-0000-0000-000096000000}"/>
    <cellStyle name="Normal 4 25" xfId="101" xr:uid="{00000000-0005-0000-0000-000097000000}"/>
    <cellStyle name="Normal 4 3" xfId="102" xr:uid="{00000000-0005-0000-0000-000098000000}"/>
    <cellStyle name="Normal 4 4" xfId="103" xr:uid="{00000000-0005-0000-0000-000099000000}"/>
    <cellStyle name="Normal 4 5" xfId="104" xr:uid="{00000000-0005-0000-0000-00009A000000}"/>
    <cellStyle name="Normal 4 6" xfId="105" xr:uid="{00000000-0005-0000-0000-00009B000000}"/>
    <cellStyle name="Normal 4 7" xfId="106" xr:uid="{00000000-0005-0000-0000-00009C000000}"/>
    <cellStyle name="Normal 4 8" xfId="107" xr:uid="{00000000-0005-0000-0000-00009D000000}"/>
    <cellStyle name="Normal 4 9" xfId="108" xr:uid="{00000000-0005-0000-0000-00009E000000}"/>
    <cellStyle name="Normal 5" xfId="109" xr:uid="{00000000-0005-0000-0000-00009F000000}"/>
    <cellStyle name="Normal 6" xfId="110" xr:uid="{00000000-0005-0000-0000-0000A0000000}"/>
    <cellStyle name="Normal 7" xfId="111" xr:uid="{00000000-0005-0000-0000-0000A1000000}"/>
    <cellStyle name="Normal 8" xfId="9" xr:uid="{00000000-0005-0000-0000-0000A2000000}"/>
    <cellStyle name="Normal 9" xfId="8" xr:uid="{00000000-0005-0000-0000-0000A3000000}"/>
    <cellStyle name="Note 2" xfId="158" xr:uid="{00000000-0005-0000-0000-0000A4000000}"/>
    <cellStyle name="Output 2" xfId="159" xr:uid="{00000000-0005-0000-0000-0000A5000000}"/>
    <cellStyle name="Percent 2" xfId="4" xr:uid="{00000000-0005-0000-0000-0000A6000000}"/>
    <cellStyle name="Percent 2 2" xfId="160" xr:uid="{00000000-0005-0000-0000-0000A7000000}"/>
    <cellStyle name="Percent 3" xfId="161" xr:uid="{00000000-0005-0000-0000-0000A8000000}"/>
    <cellStyle name="Percent 3 2" xfId="162" xr:uid="{00000000-0005-0000-0000-0000A9000000}"/>
    <cellStyle name="Percent 4" xfId="163" xr:uid="{00000000-0005-0000-0000-0000AA000000}"/>
    <cellStyle name="Percent 5" xfId="112" xr:uid="{00000000-0005-0000-0000-0000AB000000}"/>
    <cellStyle name="Standaard" xfId="0" builtinId="0"/>
    <cellStyle name="Title 2" xfId="164" xr:uid="{00000000-0005-0000-0000-0000AC000000}"/>
    <cellStyle name="Total 2" xfId="165" xr:uid="{00000000-0005-0000-0000-0000AD000000}"/>
    <cellStyle name="Warning Text 2" xfId="166" xr:uid="{00000000-0005-0000-0000-0000AE000000}"/>
  </cellStyles>
  <dxfs count="32"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  <dxf>
      <fill>
        <patternFill patternType="darkUp">
          <fgColor theme="0"/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3366"/>
      <rgbColor rgb="00808000"/>
      <rgbColor rgb="00800080"/>
      <rgbColor rgb="00008080"/>
      <rgbColor rgb="00C0C0C0"/>
      <rgbColor rgb="00808080"/>
      <rgbColor rgb="009E9991"/>
      <rgbColor rgb="0000A291"/>
      <rgbColor rgb="0099AB2D"/>
      <rgbColor rgb="00A6791D"/>
      <rgbColor rgb="00E5B700"/>
      <rgbColor rgb="009C71B4"/>
      <rgbColor rgb="00F68B1E"/>
      <rgbColor rgb="00C03A3F"/>
      <rgbColor rgb="0074716A"/>
      <rgbColor rgb="0000685B"/>
      <rgbColor rgb="00728220"/>
      <rgbColor rgb="00846117"/>
      <rgbColor rgb="00F2AF00"/>
      <rgbColor rgb="00614D7D"/>
      <rgbColor rgb="00F56000"/>
      <rgbColor rgb="0096172E"/>
      <rgbColor rgb="00B6B1AB"/>
      <rgbColor rgb="003FB9AA"/>
      <rgbColor rgb="00B4BE64"/>
      <rgbColor rgb="00BC9750"/>
      <rgbColor rgb="00EDC85C"/>
      <rgbColor rgb="00B494C6"/>
      <rgbColor rgb="00F5A85B"/>
      <rgbColor rgb="00CF6A6E"/>
      <rgbColor rgb="00D0CBC6"/>
      <rgbColor rgb="007FD1C7"/>
      <rgbColor rgb="00CFD39A"/>
      <rgbColor rgb="00D2B787"/>
      <rgbColor rgb="00F3DA97"/>
      <rgbColor rgb="00CDB7D9"/>
      <rgbColor rgb="00FAC793"/>
      <rgbColor rgb="00DF9C9E"/>
      <rgbColor rgb="00E7E4E2"/>
      <rgbColor rgb="00BFE8E3"/>
      <rgbColor rgb="00E8E9CE"/>
      <rgbColor rgb="00E7DAC2"/>
      <rgbColor rgb="00F9EDCD"/>
      <rgbColor rgb="00E6DBEC"/>
      <rgbColor rgb="00FDE4CA"/>
      <rgbColor rgb="00EFCDCE"/>
    </indexedColors>
    <mruColors>
      <color rgb="FF6F6F6F"/>
      <color rgb="FFF56E23"/>
      <color rgb="FFEE6612"/>
      <color rgb="FFEC7614"/>
      <color rgb="FFF3800D"/>
      <color rgb="FFF1850F"/>
      <color rgb="FFFFC000"/>
      <color rgb="FF0000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952500</xdr:colOff>
      <xdr:row>3</xdr:row>
      <xdr:rowOff>104488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448F1DB-FE6C-30A5-D897-6894F6D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3" y="185615"/>
          <a:ext cx="2246923" cy="475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749904</xdr:colOff>
      <xdr:row>4</xdr:row>
      <xdr:rowOff>134056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F9F4E7-25F9-45BB-BBA0-C1A73C997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222" y="190500"/>
          <a:ext cx="3226404" cy="6843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5:H44"/>
  <sheetViews>
    <sheetView topLeftCell="A9" zoomScale="130" zoomScaleNormal="130" workbookViewId="0">
      <selection activeCell="E33" sqref="E33"/>
    </sheetView>
  </sheetViews>
  <sheetFormatPr baseColWidth="10" defaultColWidth="9.5" defaultRowHeight="15"/>
  <cols>
    <col min="1" max="1" width="9.5" style="6"/>
    <col min="2" max="2" width="18.5" style="6" customWidth="1"/>
    <col min="3" max="3" width="22.5" style="6" bestFit="1" customWidth="1"/>
    <col min="4" max="5" width="18.5" style="6" customWidth="1"/>
    <col min="6" max="7" width="9.5" style="6"/>
    <col min="8" max="8" width="9.5" style="6" bestFit="1" customWidth="1"/>
    <col min="9" max="16384" width="9.5" style="6"/>
  </cols>
  <sheetData>
    <row r="5" spans="2:6" ht="18">
      <c r="B5" s="61" t="s">
        <v>5</v>
      </c>
      <c r="C5" s="7"/>
      <c r="D5" s="7"/>
      <c r="E5" s="7"/>
    </row>
    <row r="6" spans="2:6">
      <c r="B6" s="8"/>
      <c r="C6" s="9"/>
      <c r="D6" s="7"/>
      <c r="E6" s="7"/>
    </row>
    <row r="7" spans="2:6">
      <c r="B7" s="13" t="s">
        <v>17</v>
      </c>
      <c r="C7" s="14"/>
      <c r="D7" s="14"/>
      <c r="E7" s="23">
        <v>40000000</v>
      </c>
      <c r="F7" s="10"/>
    </row>
    <row r="8" spans="2:6">
      <c r="B8" s="13" t="s">
        <v>6</v>
      </c>
      <c r="C8" s="14"/>
      <c r="D8" s="14"/>
      <c r="E8" s="26">
        <f>C43</f>
        <v>1050694</v>
      </c>
      <c r="F8" s="10"/>
    </row>
    <row r="9" spans="2:6">
      <c r="B9" s="13" t="s">
        <v>0</v>
      </c>
      <c r="C9" s="14"/>
      <c r="D9" s="14"/>
      <c r="E9" s="5">
        <f>E43</f>
        <v>9826355.1464019995</v>
      </c>
      <c r="F9" s="10"/>
    </row>
    <row r="10" spans="2:6">
      <c r="B10" s="13" t="s">
        <v>7</v>
      </c>
      <c r="C10" s="11"/>
      <c r="D10" s="11"/>
      <c r="E10" s="5">
        <f>D43</f>
        <v>9.3522520794846073</v>
      </c>
      <c r="F10" s="10"/>
    </row>
    <row r="11" spans="2:6">
      <c r="B11" s="13" t="s">
        <v>18</v>
      </c>
      <c r="C11" s="14"/>
      <c r="D11" s="14"/>
      <c r="E11" s="16">
        <v>46153</v>
      </c>
      <c r="F11" s="10"/>
    </row>
    <row r="12" spans="2:6">
      <c r="B12" s="13" t="s">
        <v>19</v>
      </c>
      <c r="C12" s="14"/>
      <c r="D12" s="14"/>
      <c r="E12" s="16">
        <v>46295</v>
      </c>
      <c r="F12" s="10"/>
    </row>
    <row r="13" spans="2:6">
      <c r="B13" s="13" t="s">
        <v>14</v>
      </c>
      <c r="C13" s="14"/>
      <c r="D13" s="14"/>
      <c r="E13" s="22">
        <f>E9/E7</f>
        <v>0.24565887866004998</v>
      </c>
      <c r="F13" s="10"/>
    </row>
    <row r="14" spans="2:6">
      <c r="B14" s="13"/>
      <c r="C14" s="14"/>
      <c r="D14" s="14"/>
      <c r="E14" s="22"/>
      <c r="F14" s="10"/>
    </row>
    <row r="15" spans="2:6">
      <c r="B15" s="12"/>
      <c r="C15" s="9"/>
      <c r="D15" s="9"/>
      <c r="E15" s="9"/>
    </row>
    <row r="16" spans="2:6" ht="34">
      <c r="B16" s="70" t="s">
        <v>1</v>
      </c>
      <c r="C16" s="71" t="s">
        <v>2</v>
      </c>
      <c r="D16" s="71" t="s">
        <v>3</v>
      </c>
      <c r="E16" s="71" t="s">
        <v>4</v>
      </c>
    </row>
    <row r="17" spans="2:8">
      <c r="B17" s="15">
        <v>46153</v>
      </c>
      <c r="C17" s="55">
        <v>40641</v>
      </c>
      <c r="D17" s="20">
        <v>9.5555000000000003</v>
      </c>
      <c r="E17" s="51">
        <v>388345.07550000004</v>
      </c>
      <c r="H17" s="35"/>
    </row>
    <row r="18" spans="2:8">
      <c r="B18" s="15">
        <f>WORKDAY(B17,1)</f>
        <v>46154</v>
      </c>
      <c r="C18" s="43">
        <v>41665</v>
      </c>
      <c r="D18" s="45">
        <v>9.3206220000000002</v>
      </c>
      <c r="E18" s="51">
        <f>C18*D18</f>
        <v>388343.71562999999</v>
      </c>
      <c r="H18" s="35"/>
    </row>
    <row r="19" spans="2:8">
      <c r="B19" s="15">
        <f t="shared" ref="B19:B41" si="0">WORKDAY(B18,1)</f>
        <v>46155</v>
      </c>
      <c r="C19" s="43">
        <v>42063</v>
      </c>
      <c r="D19" s="45">
        <v>9.2325630000000007</v>
      </c>
      <c r="E19" s="51">
        <f>C19*D19</f>
        <v>388349.29746900004</v>
      </c>
      <c r="H19" s="35"/>
    </row>
    <row r="20" spans="2:8">
      <c r="B20" s="15">
        <f t="shared" si="0"/>
        <v>46156</v>
      </c>
      <c r="C20" s="43">
        <v>27493</v>
      </c>
      <c r="D20" s="45">
        <v>9.2373770000000004</v>
      </c>
      <c r="E20" s="51">
        <f>C20*D20</f>
        <v>253963.20586100002</v>
      </c>
      <c r="H20" s="35"/>
    </row>
    <row r="21" spans="2:8">
      <c r="B21" s="15">
        <f>WORKDAY(B20,1)</f>
        <v>46157</v>
      </c>
      <c r="C21" s="43">
        <v>43617</v>
      </c>
      <c r="D21" s="45">
        <v>8.9036259999999992</v>
      </c>
      <c r="E21" s="78">
        <f>C21*D21</f>
        <v>388349.45524199994</v>
      </c>
      <c r="H21" s="35"/>
    </row>
    <row r="22" spans="2:8">
      <c r="B22" s="53">
        <f t="shared" si="0"/>
        <v>46160</v>
      </c>
      <c r="C22" s="73">
        <v>58821</v>
      </c>
      <c r="D22" s="74">
        <v>8.7392450000000004</v>
      </c>
      <c r="E22" s="51">
        <v>514051.17</v>
      </c>
      <c r="H22" s="35"/>
    </row>
    <row r="23" spans="2:8">
      <c r="B23" s="15">
        <f t="shared" si="0"/>
        <v>46161</v>
      </c>
      <c r="C23" s="56">
        <v>45738</v>
      </c>
      <c r="D23" s="20">
        <v>8.6806079999999994</v>
      </c>
      <c r="E23" s="51">
        <v>397033.64999999997</v>
      </c>
      <c r="H23" s="35"/>
    </row>
    <row r="24" spans="2:8">
      <c r="B24" s="15">
        <f t="shared" si="0"/>
        <v>46162</v>
      </c>
      <c r="C24" s="56">
        <v>45023</v>
      </c>
      <c r="D24" s="20">
        <v>8.6255430000000004</v>
      </c>
      <c r="E24" s="51">
        <v>388347.82999999996</v>
      </c>
      <c r="H24" s="35"/>
    </row>
    <row r="25" spans="2:8">
      <c r="B25" s="15">
        <f t="shared" si="0"/>
        <v>46163</v>
      </c>
      <c r="C25" s="56">
        <v>43440</v>
      </c>
      <c r="D25" s="20">
        <v>8.9397570000000002</v>
      </c>
      <c r="E25" s="51">
        <v>388343.04499999998</v>
      </c>
      <c r="H25" s="35"/>
    </row>
    <row r="26" spans="2:8">
      <c r="B26" s="15">
        <f>WORKDAY(B25,1)</f>
        <v>46164</v>
      </c>
      <c r="C26" s="43">
        <v>132591</v>
      </c>
      <c r="D26" s="45">
        <v>9.120571</v>
      </c>
      <c r="E26" s="44">
        <v>1209305.6850000001</v>
      </c>
      <c r="H26" s="35"/>
    </row>
    <row r="27" spans="2:8">
      <c r="B27" s="53">
        <f t="shared" si="0"/>
        <v>46167</v>
      </c>
      <c r="C27" s="73">
        <v>113786</v>
      </c>
      <c r="D27" s="74">
        <v>9.5816999999999997</v>
      </c>
      <c r="E27" s="75">
        <f t="shared" ref="E27:E30" si="1">IF(C27="","",C27*D27)</f>
        <v>1090263.3162</v>
      </c>
      <c r="H27" s="35"/>
    </row>
    <row r="28" spans="2:8">
      <c r="B28" s="15">
        <f t="shared" si="0"/>
        <v>46168</v>
      </c>
      <c r="C28" s="56">
        <v>116925</v>
      </c>
      <c r="D28" s="20">
        <v>9.8493999999999993</v>
      </c>
      <c r="E28" s="21">
        <f t="shared" si="1"/>
        <v>1151641.095</v>
      </c>
      <c r="H28" s="35"/>
    </row>
    <row r="29" spans="2:8">
      <c r="B29" s="15">
        <f t="shared" si="0"/>
        <v>46169</v>
      </c>
      <c r="C29" s="56">
        <v>157775</v>
      </c>
      <c r="D29" s="20">
        <v>9.7119999999999997</v>
      </c>
      <c r="E29" s="21">
        <f t="shared" si="1"/>
        <v>1532310.8</v>
      </c>
      <c r="H29" s="35"/>
    </row>
    <row r="30" spans="2:8">
      <c r="B30" s="15">
        <f t="shared" si="0"/>
        <v>46170</v>
      </c>
      <c r="C30" s="56">
        <v>138053</v>
      </c>
      <c r="D30" s="20">
        <v>9.5335000000000001</v>
      </c>
      <c r="E30" s="21">
        <f t="shared" si="1"/>
        <v>1316128.2755</v>
      </c>
      <c r="H30" s="35"/>
    </row>
    <row r="31" spans="2:8">
      <c r="B31" s="15">
        <f>WORKDAY(B30,1)</f>
        <v>46171</v>
      </c>
      <c r="C31" s="56">
        <v>3063</v>
      </c>
      <c r="D31" s="20">
        <v>10.31</v>
      </c>
      <c r="E31" s="21">
        <v>31579.530000000002</v>
      </c>
      <c r="H31" s="35"/>
    </row>
    <row r="32" spans="2:8">
      <c r="B32" s="53">
        <f t="shared" si="0"/>
        <v>46174</v>
      </c>
      <c r="C32" s="73"/>
      <c r="D32" s="74"/>
      <c r="E32" s="75" t="str">
        <f t="shared" ref="E32:E35" si="2">IF(C32="","",C32*D32)</f>
        <v/>
      </c>
      <c r="H32" s="35"/>
    </row>
    <row r="33" spans="2:8">
      <c r="B33" s="15">
        <f t="shared" si="0"/>
        <v>46175</v>
      </c>
      <c r="C33" s="56"/>
      <c r="D33" s="20"/>
      <c r="E33" s="21" t="str">
        <f t="shared" si="2"/>
        <v/>
      </c>
      <c r="H33" s="35"/>
    </row>
    <row r="34" spans="2:8">
      <c r="B34" s="15">
        <f t="shared" si="0"/>
        <v>46176</v>
      </c>
      <c r="C34" s="56"/>
      <c r="D34" s="20"/>
      <c r="E34" s="21" t="str">
        <f t="shared" si="2"/>
        <v/>
      </c>
      <c r="H34" s="35"/>
    </row>
    <row r="35" spans="2:8">
      <c r="B35" s="15">
        <f t="shared" si="0"/>
        <v>46177</v>
      </c>
      <c r="C35" s="56"/>
      <c r="D35" s="20"/>
      <c r="E35" s="21" t="str">
        <f t="shared" si="2"/>
        <v/>
      </c>
      <c r="H35" s="35"/>
    </row>
    <row r="36" spans="2:8">
      <c r="B36" s="15">
        <f>WORKDAY(B35,1)</f>
        <v>46178</v>
      </c>
      <c r="C36" s="56"/>
      <c r="D36" s="20"/>
      <c r="E36" s="21" t="str">
        <f t="shared" ref="E36:E40" si="3">IF(C36="","",C36*D36)</f>
        <v/>
      </c>
      <c r="H36" s="35"/>
    </row>
    <row r="37" spans="2:8">
      <c r="B37" s="53">
        <f t="shared" si="0"/>
        <v>46181</v>
      </c>
      <c r="C37" s="73"/>
      <c r="D37" s="74"/>
      <c r="E37" s="75" t="str">
        <f t="shared" si="3"/>
        <v/>
      </c>
      <c r="H37" s="35"/>
    </row>
    <row r="38" spans="2:8">
      <c r="B38" s="15">
        <f t="shared" si="0"/>
        <v>46182</v>
      </c>
      <c r="C38" s="56"/>
      <c r="D38" s="20"/>
      <c r="E38" s="21" t="str">
        <f t="shared" si="3"/>
        <v/>
      </c>
      <c r="H38" s="35"/>
    </row>
    <row r="39" spans="2:8">
      <c r="B39" s="15">
        <f t="shared" si="0"/>
        <v>46183</v>
      </c>
      <c r="C39" s="56"/>
      <c r="D39" s="20"/>
      <c r="E39" s="21" t="str">
        <f t="shared" si="3"/>
        <v/>
      </c>
      <c r="H39" s="35"/>
    </row>
    <row r="40" spans="2:8">
      <c r="B40" s="15">
        <f t="shared" si="0"/>
        <v>46184</v>
      </c>
      <c r="C40" s="56"/>
      <c r="D40" s="20"/>
      <c r="E40" s="21" t="str">
        <f t="shared" si="3"/>
        <v/>
      </c>
      <c r="H40" s="35"/>
    </row>
    <row r="41" spans="2:8">
      <c r="B41" s="24">
        <f t="shared" si="0"/>
        <v>46185</v>
      </c>
      <c r="C41" s="27"/>
      <c r="D41" s="28"/>
      <c r="E41" s="29" t="str">
        <f t="shared" ref="E41" si="4">IF(C41="","",C41*D41)</f>
        <v/>
      </c>
      <c r="H41" s="35"/>
    </row>
    <row r="42" spans="2:8">
      <c r="B42" s="15"/>
      <c r="C42" s="52"/>
      <c r="D42" s="76"/>
      <c r="E42" s="77"/>
    </row>
    <row r="43" spans="2:8" ht="16" thickBot="1">
      <c r="B43" s="25" t="s">
        <v>13</v>
      </c>
      <c r="C43" s="18">
        <f>SUM(C17:C42)</f>
        <v>1050694</v>
      </c>
      <c r="D43" s="19">
        <f>E43/C43</f>
        <v>9.3522520794846073</v>
      </c>
      <c r="E43" s="17">
        <f>SUM(E17:E42)</f>
        <v>9826355.1464019995</v>
      </c>
    </row>
    <row r="44" spans="2:8" ht="16" thickTop="1"/>
  </sheetData>
  <conditionalFormatting sqref="C17:E42">
    <cfRule type="expression" dxfId="31" priority="1">
      <formula>$D17&gt;#REF!</formula>
    </cfRule>
    <cfRule type="expression" dxfId="30" priority="2">
      <formula>#REF!&gt;#REF!</formula>
    </cfRule>
  </conditionalFormatting>
  <pageMargins left="0.7" right="0.7" top="0.75" bottom="0.75" header="0.3" footer="0.3"/>
  <pageSetup paperSize="9" orientation="portrait" r:id="rId1"/>
  <ignoredErrors>
    <ignoredError sqref="B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U32"/>
  <sheetViews>
    <sheetView tabSelected="1" zoomScale="90" zoomScaleNormal="90" workbookViewId="0">
      <pane ySplit="8" topLeftCell="A9" activePane="bottomLeft" state="frozen"/>
      <selection pane="bottomLeft" activeCell="E34" sqref="E34"/>
    </sheetView>
  </sheetViews>
  <sheetFormatPr baseColWidth="10" defaultColWidth="9.5" defaultRowHeight="15"/>
  <cols>
    <col min="1" max="1" width="9.5" style="1"/>
    <col min="2" max="2" width="35.5" style="34" bestFit="1" customWidth="1"/>
    <col min="3" max="3" width="22.5" style="1" bestFit="1" customWidth="1"/>
    <col min="4" max="5" width="18.83203125" style="1" customWidth="1"/>
    <col min="6" max="6" width="1.5" style="1" customWidth="1"/>
    <col min="7" max="9" width="18.83203125" style="1" customWidth="1"/>
    <col min="10" max="10" width="1.5" style="1" customWidth="1"/>
    <col min="11" max="13" width="18.83203125" style="1" customWidth="1"/>
    <col min="14" max="14" width="1.5" style="1" customWidth="1"/>
    <col min="15" max="17" width="18.83203125" style="1" customWidth="1"/>
    <col min="18" max="18" width="1.5" style="1" customWidth="1"/>
    <col min="19" max="21" width="18.83203125" style="1" customWidth="1"/>
    <col min="22" max="16384" width="9.5" style="1"/>
  </cols>
  <sheetData>
    <row r="1" spans="2:21" ht="15" customHeight="1">
      <c r="B1" s="30"/>
      <c r="C1" s="3"/>
      <c r="D1" s="3"/>
      <c r="E1" s="3"/>
    </row>
    <row r="2" spans="2:21">
      <c r="B2" s="31"/>
      <c r="C2" s="2"/>
      <c r="D2" s="2"/>
      <c r="E2" s="3"/>
      <c r="F2" s="4"/>
    </row>
    <row r="3" spans="2:21">
      <c r="B3" s="31"/>
      <c r="C3" s="2"/>
      <c r="D3" s="2"/>
      <c r="E3" s="2"/>
      <c r="F3" s="4"/>
      <c r="I3" s="15"/>
    </row>
    <row r="4" spans="2:21">
      <c r="B4" s="32"/>
      <c r="C4" s="2"/>
      <c r="D4" s="2"/>
      <c r="E4" s="2"/>
      <c r="F4" s="4"/>
    </row>
    <row r="5" spans="2:21">
      <c r="B5" s="33"/>
      <c r="F5" s="4"/>
    </row>
    <row r="6" spans="2:21" ht="18">
      <c r="B6" s="62" t="s">
        <v>9</v>
      </c>
      <c r="F6" s="4"/>
    </row>
    <row r="7" spans="2:21">
      <c r="B7" s="63"/>
      <c r="C7" s="80" t="s">
        <v>13</v>
      </c>
      <c r="D7" s="81"/>
      <c r="E7" s="82"/>
      <c r="F7" s="4"/>
      <c r="G7" s="80" t="s">
        <v>10</v>
      </c>
      <c r="H7" s="81"/>
      <c r="I7" s="82"/>
      <c r="K7" s="80" t="s">
        <v>15</v>
      </c>
      <c r="L7" s="81"/>
      <c r="M7" s="82"/>
      <c r="O7" s="80" t="s">
        <v>16</v>
      </c>
      <c r="P7" s="81"/>
      <c r="Q7" s="82"/>
      <c r="S7" s="80" t="s">
        <v>20</v>
      </c>
      <c r="T7" s="81"/>
      <c r="U7" s="82"/>
    </row>
    <row r="8" spans="2:21" ht="33" customHeight="1">
      <c r="B8" s="64" t="s">
        <v>8</v>
      </c>
      <c r="C8" s="65" t="s">
        <v>2</v>
      </c>
      <c r="D8" s="66" t="s">
        <v>12</v>
      </c>
      <c r="E8" s="66" t="s">
        <v>11</v>
      </c>
      <c r="F8" s="67"/>
      <c r="G8" s="68" t="s">
        <v>2</v>
      </c>
      <c r="H8" s="66" t="s">
        <v>12</v>
      </c>
      <c r="I8" s="66" t="s">
        <v>11</v>
      </c>
      <c r="J8" s="69"/>
      <c r="K8" s="68" t="s">
        <v>2</v>
      </c>
      <c r="L8" s="66" t="s">
        <v>12</v>
      </c>
      <c r="M8" s="66" t="s">
        <v>11</v>
      </c>
      <c r="N8" s="69"/>
      <c r="O8" s="68" t="s">
        <v>2</v>
      </c>
      <c r="P8" s="66" t="s">
        <v>12</v>
      </c>
      <c r="Q8" s="65" t="s">
        <v>11</v>
      </c>
      <c r="R8" s="69"/>
      <c r="S8" s="68" t="s">
        <v>2</v>
      </c>
      <c r="T8" s="66" t="s">
        <v>12</v>
      </c>
      <c r="U8" s="65" t="s">
        <v>11</v>
      </c>
    </row>
    <row r="9" spans="2:21" s="37" customFormat="1" ht="14">
      <c r="B9" s="48"/>
      <c r="C9" s="47"/>
      <c r="D9" s="47"/>
      <c r="E9" s="47"/>
    </row>
    <row r="10" spans="2:21" s="37" customFormat="1" ht="14">
      <c r="B10" s="15">
        <v>46153</v>
      </c>
      <c r="C10" s="56">
        <v>40641</v>
      </c>
      <c r="D10" s="20">
        <v>9.5555000000000003</v>
      </c>
      <c r="E10" s="21">
        <v>388345.07549999998</v>
      </c>
      <c r="F10" s="4"/>
      <c r="G10" s="56">
        <v>40641</v>
      </c>
      <c r="H10" s="20">
        <v>9.5555000000000003</v>
      </c>
      <c r="I10" s="21">
        <v>388345.07549999998</v>
      </c>
      <c r="J10" s="4"/>
      <c r="K10" s="56">
        <v>0</v>
      </c>
      <c r="L10" s="20">
        <v>0</v>
      </c>
      <c r="M10" s="21">
        <v>0</v>
      </c>
      <c r="N10" s="4"/>
      <c r="O10" s="56">
        <v>0</v>
      </c>
      <c r="P10" s="20">
        <v>0</v>
      </c>
      <c r="Q10" s="21">
        <v>0</v>
      </c>
      <c r="R10" s="4"/>
      <c r="S10" s="56">
        <v>0</v>
      </c>
      <c r="T10" s="20">
        <v>0</v>
      </c>
      <c r="U10" s="21">
        <v>0</v>
      </c>
    </row>
    <row r="11" spans="2:21" s="37" customFormat="1" ht="14">
      <c r="B11" s="15">
        <f t="shared" ref="B11:B14" si="0">WORKDAY(B10,1)</f>
        <v>46154</v>
      </c>
      <c r="C11" s="56">
        <v>41665</v>
      </c>
      <c r="D11" s="20">
        <v>9.3206220000000002</v>
      </c>
      <c r="E11" s="21">
        <f>C11*D11</f>
        <v>388343.71562999999</v>
      </c>
      <c r="F11" s="4"/>
      <c r="G11" s="56">
        <v>41665</v>
      </c>
      <c r="H11" s="20">
        <v>9.3206220000000002</v>
      </c>
      <c r="I11" s="21">
        <f>G11*H11</f>
        <v>388343.71562999999</v>
      </c>
      <c r="J11" s="4"/>
      <c r="K11" s="56">
        <v>0</v>
      </c>
      <c r="L11" s="20">
        <v>0</v>
      </c>
      <c r="M11" s="21">
        <v>0</v>
      </c>
      <c r="N11" s="4"/>
      <c r="O11" s="56">
        <v>0</v>
      </c>
      <c r="P11" s="20">
        <v>0</v>
      </c>
      <c r="Q11" s="21">
        <v>0</v>
      </c>
      <c r="R11" s="4"/>
      <c r="S11" s="56">
        <v>0</v>
      </c>
      <c r="T11" s="20">
        <v>0</v>
      </c>
      <c r="U11" s="21">
        <v>0</v>
      </c>
    </row>
    <row r="12" spans="2:21" s="37" customFormat="1" ht="14">
      <c r="B12" s="15">
        <f t="shared" si="0"/>
        <v>46155</v>
      </c>
      <c r="C12" s="56">
        <v>42063</v>
      </c>
      <c r="D12" s="20">
        <v>9.2325630000000007</v>
      </c>
      <c r="E12" s="21">
        <f>C12*D12</f>
        <v>388349.29746900004</v>
      </c>
      <c r="F12" s="4"/>
      <c r="G12" s="56">
        <v>42063</v>
      </c>
      <c r="H12" s="20">
        <v>9.2325630000000007</v>
      </c>
      <c r="I12" s="21">
        <f>G12*H12</f>
        <v>388349.29746900004</v>
      </c>
      <c r="J12" s="4"/>
      <c r="K12" s="56">
        <v>0</v>
      </c>
      <c r="L12" s="20">
        <v>0</v>
      </c>
      <c r="M12" s="21">
        <v>0</v>
      </c>
      <c r="N12" s="4"/>
      <c r="O12" s="56">
        <v>0</v>
      </c>
      <c r="P12" s="20">
        <v>0</v>
      </c>
      <c r="Q12" s="21">
        <v>0</v>
      </c>
      <c r="R12" s="4"/>
      <c r="S12" s="56">
        <v>0</v>
      </c>
      <c r="T12" s="20">
        <v>0</v>
      </c>
      <c r="U12" s="21">
        <v>0</v>
      </c>
    </row>
    <row r="13" spans="2:21" s="37" customFormat="1" ht="14">
      <c r="B13" s="15">
        <f t="shared" si="0"/>
        <v>46156</v>
      </c>
      <c r="C13" s="56">
        <v>27493</v>
      </c>
      <c r="D13" s="20">
        <v>9.2373770000000004</v>
      </c>
      <c r="E13" s="21">
        <f>C13*D13</f>
        <v>253963.20586100002</v>
      </c>
      <c r="F13" s="4"/>
      <c r="G13" s="56">
        <v>27493</v>
      </c>
      <c r="H13" s="20">
        <v>9.2373770000000004</v>
      </c>
      <c r="I13" s="21">
        <f>G13*H13</f>
        <v>253963.20586100002</v>
      </c>
      <c r="J13" s="4"/>
      <c r="K13" s="56">
        <v>0</v>
      </c>
      <c r="L13" s="20">
        <v>0</v>
      </c>
      <c r="M13" s="21">
        <v>0</v>
      </c>
      <c r="N13" s="4"/>
      <c r="O13" s="56">
        <v>0</v>
      </c>
      <c r="P13" s="20">
        <v>0</v>
      </c>
      <c r="Q13" s="21">
        <v>0</v>
      </c>
      <c r="R13" s="4"/>
      <c r="S13" s="56">
        <v>0</v>
      </c>
      <c r="T13" s="20">
        <v>0</v>
      </c>
      <c r="U13" s="21">
        <v>0</v>
      </c>
    </row>
    <row r="14" spans="2:21" s="37" customFormat="1" ht="14">
      <c r="B14" s="15">
        <f t="shared" si="0"/>
        <v>46157</v>
      </c>
      <c r="C14" s="56">
        <v>43617</v>
      </c>
      <c r="D14" s="20">
        <v>8.9036259999999992</v>
      </c>
      <c r="E14" s="21">
        <f>C14*D14</f>
        <v>388349.45524199994</v>
      </c>
      <c r="F14" s="4"/>
      <c r="G14" s="56">
        <v>43617</v>
      </c>
      <c r="H14" s="20">
        <v>8.9036259999999992</v>
      </c>
      <c r="I14" s="21">
        <f>G14*H14</f>
        <v>388349.45524199994</v>
      </c>
      <c r="J14" s="4"/>
      <c r="K14" s="56">
        <v>0</v>
      </c>
      <c r="L14" s="20">
        <v>0</v>
      </c>
      <c r="M14" s="21">
        <v>0</v>
      </c>
      <c r="N14" s="4"/>
      <c r="O14" s="56">
        <v>0</v>
      </c>
      <c r="P14" s="20">
        <v>0</v>
      </c>
      <c r="Q14" s="21">
        <v>0</v>
      </c>
      <c r="R14" s="4"/>
      <c r="S14" s="56">
        <v>0</v>
      </c>
      <c r="T14" s="20">
        <v>0</v>
      </c>
      <c r="U14" s="21">
        <v>0</v>
      </c>
    </row>
    <row r="15" spans="2:21" s="37" customFormat="1" ht="14">
      <c r="B15" s="72" t="str">
        <f>""&amp;TEXT(MIN(B10:B14),"[$-en-GB]mmm dd")&amp;" - "&amp;TEXT(MAX(B10:B14),"[$-en-GB]mmm dd")</f>
        <v>May 11 - May 15</v>
      </c>
      <c r="C15" s="36">
        <f>SUM(C10:C14)</f>
        <v>195479</v>
      </c>
      <c r="D15" s="42">
        <f>E15/C15</f>
        <v>9.2457540180888991</v>
      </c>
      <c r="E15" s="41">
        <f>SUM(E10:E14)</f>
        <v>1807350.7497020001</v>
      </c>
      <c r="F15" s="49"/>
      <c r="G15" s="36">
        <f>SUM(G10:G14)</f>
        <v>195479</v>
      </c>
      <c r="H15" s="42">
        <f>I15/G15</f>
        <v>9.2457540180888991</v>
      </c>
      <c r="I15" s="41">
        <f>SUM(I10:I14)</f>
        <v>1807350.7497020001</v>
      </c>
      <c r="J15" s="49"/>
      <c r="K15" s="36">
        <f>SUM(K10:K14)</f>
        <v>0</v>
      </c>
      <c r="L15" s="42">
        <v>0</v>
      </c>
      <c r="M15" s="41">
        <f>SUM(M10:M14)</f>
        <v>0</v>
      </c>
      <c r="N15" s="4"/>
      <c r="O15" s="36">
        <f>SUM(O10:O14)</f>
        <v>0</v>
      </c>
      <c r="P15" s="42">
        <v>0</v>
      </c>
      <c r="Q15" s="41">
        <f>SUM(Q10:Q14)</f>
        <v>0</v>
      </c>
      <c r="R15" s="4"/>
      <c r="S15" s="36">
        <f>SUM(S10:S14)</f>
        <v>0</v>
      </c>
      <c r="T15" s="42">
        <v>0</v>
      </c>
      <c r="U15" s="41">
        <f>SUM(U10:U14)</f>
        <v>0</v>
      </c>
    </row>
    <row r="16" spans="2:21" s="37" customFormat="1" ht="14">
      <c r="B16" s="79"/>
      <c r="C16" s="59"/>
      <c r="D16" s="60"/>
      <c r="E16" s="49"/>
      <c r="F16" s="49"/>
      <c r="G16" s="59"/>
      <c r="H16" s="60"/>
      <c r="I16" s="49"/>
      <c r="J16" s="49"/>
      <c r="K16" s="59"/>
      <c r="L16" s="60"/>
      <c r="M16" s="49"/>
      <c r="N16" s="4"/>
      <c r="O16" s="59"/>
      <c r="P16" s="60"/>
      <c r="Q16" s="49"/>
      <c r="R16" s="4"/>
      <c r="S16" s="59"/>
      <c r="T16" s="60"/>
      <c r="U16" s="49"/>
    </row>
    <row r="17" spans="2:21" s="37" customFormat="1" ht="14">
      <c r="B17" s="46">
        <v>46160</v>
      </c>
      <c r="C17" s="43">
        <v>58821</v>
      </c>
      <c r="D17" s="45">
        <v>8.7392450000000004</v>
      </c>
      <c r="E17" s="44">
        <v>514051.17</v>
      </c>
      <c r="G17" s="43">
        <v>58821</v>
      </c>
      <c r="H17" s="45">
        <v>8.7392450000000004</v>
      </c>
      <c r="I17" s="21">
        <f>G17*H17</f>
        <v>514051.130145</v>
      </c>
      <c r="K17" s="43">
        <v>0</v>
      </c>
      <c r="L17" s="45">
        <v>0</v>
      </c>
      <c r="M17" s="44">
        <v>0</v>
      </c>
      <c r="O17" s="43">
        <v>0</v>
      </c>
      <c r="P17" s="45">
        <v>0</v>
      </c>
      <c r="Q17" s="44">
        <v>0</v>
      </c>
      <c r="S17" s="43">
        <v>0</v>
      </c>
      <c r="T17" s="45">
        <v>0</v>
      </c>
      <c r="U17" s="44">
        <v>0</v>
      </c>
    </row>
    <row r="18" spans="2:21" s="37" customFormat="1" ht="14">
      <c r="B18" s="15">
        <f t="shared" ref="B18:B21" si="1">WORKDAY(B17,1)</f>
        <v>46161</v>
      </c>
      <c r="C18" s="43">
        <v>45738</v>
      </c>
      <c r="D18" s="45">
        <v>8.6806079999999994</v>
      </c>
      <c r="E18" s="44">
        <v>397033.64999999997</v>
      </c>
      <c r="G18" s="43">
        <v>45738</v>
      </c>
      <c r="H18" s="45">
        <v>8.6806079999999994</v>
      </c>
      <c r="I18" s="21">
        <f t="shared" ref="I18:I21" si="2">G18*H18</f>
        <v>397033.64870399999</v>
      </c>
      <c r="K18" s="43">
        <v>0</v>
      </c>
      <c r="L18" s="45">
        <v>0</v>
      </c>
      <c r="M18" s="44">
        <v>0</v>
      </c>
      <c r="O18" s="43">
        <v>0</v>
      </c>
      <c r="P18" s="45">
        <v>0</v>
      </c>
      <c r="Q18" s="44">
        <v>0</v>
      </c>
      <c r="S18" s="43">
        <v>0</v>
      </c>
      <c r="T18" s="45">
        <v>0</v>
      </c>
      <c r="U18" s="44">
        <v>0</v>
      </c>
    </row>
    <row r="19" spans="2:21" s="37" customFormat="1" ht="14">
      <c r="B19" s="15">
        <f t="shared" si="1"/>
        <v>46162</v>
      </c>
      <c r="C19" s="43">
        <v>45023</v>
      </c>
      <c r="D19" s="45">
        <v>8.6255430000000004</v>
      </c>
      <c r="E19" s="44">
        <v>388347.82999999996</v>
      </c>
      <c r="G19" s="43">
        <v>45023</v>
      </c>
      <c r="H19" s="45">
        <v>8.6255430000000004</v>
      </c>
      <c r="I19" s="21">
        <f t="shared" si="2"/>
        <v>388347.82248900004</v>
      </c>
      <c r="K19" s="43">
        <v>0</v>
      </c>
      <c r="L19" s="45">
        <v>0</v>
      </c>
      <c r="M19" s="44">
        <v>0</v>
      </c>
      <c r="O19" s="43">
        <v>0</v>
      </c>
      <c r="P19" s="45">
        <v>0</v>
      </c>
      <c r="Q19" s="44">
        <v>0</v>
      </c>
      <c r="S19" s="43">
        <v>0</v>
      </c>
      <c r="T19" s="45">
        <v>0</v>
      </c>
      <c r="U19" s="44">
        <v>0</v>
      </c>
    </row>
    <row r="20" spans="2:21" s="37" customFormat="1" ht="14">
      <c r="B20" s="15">
        <f t="shared" si="1"/>
        <v>46163</v>
      </c>
      <c r="C20" s="43">
        <v>43440</v>
      </c>
      <c r="D20" s="45">
        <v>8.9397570000000002</v>
      </c>
      <c r="E20" s="44">
        <v>388343.04499999998</v>
      </c>
      <c r="G20" s="43">
        <v>43440</v>
      </c>
      <c r="H20" s="45">
        <v>8.9397570000000002</v>
      </c>
      <c r="I20" s="21">
        <f t="shared" si="2"/>
        <v>388343.04408000002</v>
      </c>
      <c r="K20" s="43">
        <v>0</v>
      </c>
      <c r="L20" s="45">
        <v>0</v>
      </c>
      <c r="M20" s="44">
        <v>0</v>
      </c>
      <c r="O20" s="43">
        <v>0</v>
      </c>
      <c r="P20" s="45">
        <v>0</v>
      </c>
      <c r="Q20" s="44">
        <v>0</v>
      </c>
      <c r="S20" s="43">
        <v>0</v>
      </c>
      <c r="T20" s="45">
        <v>0</v>
      </c>
      <c r="U20" s="44">
        <v>0</v>
      </c>
    </row>
    <row r="21" spans="2:21" s="37" customFormat="1" ht="14">
      <c r="B21" s="15">
        <f t="shared" si="1"/>
        <v>46164</v>
      </c>
      <c r="C21" s="43">
        <v>132591</v>
      </c>
      <c r="D21" s="45">
        <v>9.120571</v>
      </c>
      <c r="E21" s="21">
        <f t="shared" ref="E21" si="3">C21*D21</f>
        <v>1209305.629461</v>
      </c>
      <c r="G21" s="43">
        <v>103406</v>
      </c>
      <c r="H21" s="45">
        <v>9.120025</v>
      </c>
      <c r="I21" s="21">
        <f t="shared" si="2"/>
        <v>943065.30515000003</v>
      </c>
      <c r="K21" s="43">
        <v>24445</v>
      </c>
      <c r="L21" s="45">
        <v>9.1209410000000002</v>
      </c>
      <c r="M21" s="21">
        <f>K21*L21</f>
        <v>222961.402745</v>
      </c>
      <c r="O21" s="43">
        <v>2911</v>
      </c>
      <c r="P21" s="45">
        <v>9.1260169999999992</v>
      </c>
      <c r="Q21" s="44">
        <f>O21*P21</f>
        <v>26565.835486999997</v>
      </c>
      <c r="S21" s="43">
        <v>1829</v>
      </c>
      <c r="T21" s="45">
        <v>9.1378489999999992</v>
      </c>
      <c r="U21" s="44">
        <f>S21*T21</f>
        <v>16713.125820999998</v>
      </c>
    </row>
    <row r="22" spans="2:21" s="37" customFormat="1" ht="14">
      <c r="B22" s="72" t="str">
        <f>""&amp;TEXT(MIN(B17:B21),"[$-en-GB]mmm dd")&amp;" - "&amp;TEXT(MAX(B17:B21),"[$-en-GB]mmm dd")</f>
        <v>May 18 - May 22</v>
      </c>
      <c r="C22" s="36">
        <f>SUM(C17:C21)</f>
        <v>325613</v>
      </c>
      <c r="D22" s="42">
        <f>E22/C22</f>
        <v>8.8973146786553361</v>
      </c>
      <c r="E22" s="41">
        <f>SUM(E17:E21)</f>
        <v>2897081.324461</v>
      </c>
      <c r="F22" s="49"/>
      <c r="G22" s="36">
        <f>SUM(G17:G21)</f>
        <v>296428</v>
      </c>
      <c r="H22" s="42">
        <f>I22/G22</f>
        <v>8.8751432070114831</v>
      </c>
      <c r="I22" s="41">
        <f>SUM(I17:I21)</f>
        <v>2630840.9505679999</v>
      </c>
      <c r="J22" s="49"/>
      <c r="K22" s="36">
        <f>SUM(K17:K21)</f>
        <v>24445</v>
      </c>
      <c r="L22" s="42">
        <f>M22/K22</f>
        <v>9.1209410000000002</v>
      </c>
      <c r="M22" s="41">
        <f>SUM(M17:M21)</f>
        <v>222961.402745</v>
      </c>
      <c r="O22" s="36">
        <f>SUM(O17:O21)</f>
        <v>2911</v>
      </c>
      <c r="P22" s="42">
        <f>Q22/O22</f>
        <v>9.1260169999999992</v>
      </c>
      <c r="Q22" s="41">
        <f>SUM(Q17:Q21)</f>
        <v>26565.835486999997</v>
      </c>
      <c r="S22" s="36">
        <f>SUM(S17:S21)</f>
        <v>1829</v>
      </c>
      <c r="T22" s="42">
        <f>U22/S22</f>
        <v>9.1378489999999992</v>
      </c>
      <c r="U22" s="41">
        <f>SUM(U17:U21)</f>
        <v>16713.125820999998</v>
      </c>
    </row>
    <row r="23" spans="2:21" s="37" customFormat="1" ht="14">
      <c r="B23" s="58"/>
      <c r="C23" s="59"/>
      <c r="D23" s="60"/>
      <c r="E23" s="49"/>
      <c r="F23" s="49"/>
      <c r="G23" s="59"/>
      <c r="H23" s="60"/>
      <c r="I23" s="49"/>
      <c r="J23" s="49"/>
      <c r="K23" s="59"/>
      <c r="L23" s="60"/>
      <c r="M23" s="49"/>
      <c r="O23" s="59"/>
      <c r="P23" s="60"/>
      <c r="Q23" s="49"/>
      <c r="S23" s="59"/>
      <c r="T23" s="60"/>
      <c r="U23" s="49"/>
    </row>
    <row r="24" spans="2:21" s="37" customFormat="1" ht="14">
      <c r="B24" s="46">
        <v>46167</v>
      </c>
      <c r="C24" s="43">
        <v>113786</v>
      </c>
      <c r="D24" s="45">
        <v>9.5816999999999997</v>
      </c>
      <c r="E24" s="44">
        <v>1090263.3162</v>
      </c>
      <c r="G24" s="43">
        <v>105710</v>
      </c>
      <c r="H24" s="45">
        <v>9.5794090000000001</v>
      </c>
      <c r="I24" s="44">
        <f>G24*H24</f>
        <v>1012639.32539</v>
      </c>
      <c r="K24" s="43">
        <v>6863</v>
      </c>
      <c r="L24" s="45">
        <v>9.5997730000000008</v>
      </c>
      <c r="M24" s="44">
        <f>K24*L24</f>
        <v>65883.24209900001</v>
      </c>
      <c r="O24" s="43">
        <v>1213</v>
      </c>
      <c r="P24" s="45">
        <v>9.6796330000000008</v>
      </c>
      <c r="Q24" s="44">
        <f>O24*P24</f>
        <v>11741.394829000001</v>
      </c>
      <c r="S24" s="43">
        <v>0</v>
      </c>
      <c r="T24" s="45">
        <v>0</v>
      </c>
      <c r="U24" s="44">
        <f>S24*T24</f>
        <v>0</v>
      </c>
    </row>
    <row r="25" spans="2:21" s="37" customFormat="1" ht="14">
      <c r="B25" s="15">
        <f t="shared" ref="B25:B28" si="4">WORKDAY(B24,1)</f>
        <v>46168</v>
      </c>
      <c r="C25" s="43">
        <v>116925</v>
      </c>
      <c r="D25" s="45">
        <v>9.8493999999999993</v>
      </c>
      <c r="E25" s="44">
        <v>1151641.095</v>
      </c>
      <c r="G25" s="43">
        <v>93819</v>
      </c>
      <c r="H25" s="45">
        <v>9.8553090000000001</v>
      </c>
      <c r="I25" s="44">
        <f t="shared" ref="I25:I27" si="5">G25*H25</f>
        <v>924615.23507100006</v>
      </c>
      <c r="K25" s="43">
        <v>18811</v>
      </c>
      <c r="L25" s="45">
        <v>9.8276140000000005</v>
      </c>
      <c r="M25" s="44">
        <f t="shared" ref="M25:M28" si="6">K25*L25</f>
        <v>184867.246954</v>
      </c>
      <c r="O25" s="43">
        <v>3159</v>
      </c>
      <c r="P25" s="45">
        <v>9.8231850000000005</v>
      </c>
      <c r="Q25" s="44">
        <f t="shared" ref="Q25:Q28" si="7">O25*P25</f>
        <v>31031.441415000001</v>
      </c>
      <c r="S25" s="43">
        <v>1136</v>
      </c>
      <c r="T25" s="45">
        <v>9.7899340000000006</v>
      </c>
      <c r="U25" s="44">
        <f t="shared" ref="U25:U28" si="8">S25*T25</f>
        <v>11121.365024000001</v>
      </c>
    </row>
    <row r="26" spans="2:21" s="37" customFormat="1" ht="14">
      <c r="B26" s="15">
        <f t="shared" si="4"/>
        <v>46169</v>
      </c>
      <c r="C26" s="43">
        <v>157775</v>
      </c>
      <c r="D26" s="45">
        <v>9.7119999999999997</v>
      </c>
      <c r="E26" s="44">
        <v>1532310.8</v>
      </c>
      <c r="G26" s="43">
        <v>111792</v>
      </c>
      <c r="H26" s="45">
        <v>9.7107779999999995</v>
      </c>
      <c r="I26" s="44">
        <f t="shared" si="5"/>
        <v>1085587.2941759999</v>
      </c>
      <c r="K26" s="43">
        <v>38514</v>
      </c>
      <c r="L26" s="45">
        <v>9.717746</v>
      </c>
      <c r="M26" s="44">
        <f t="shared" si="6"/>
        <v>374269.26944399998</v>
      </c>
      <c r="O26" s="43">
        <v>6261</v>
      </c>
      <c r="P26" s="45">
        <v>9.7047419999999995</v>
      </c>
      <c r="Q26" s="44">
        <f t="shared" si="7"/>
        <v>60761.389661999994</v>
      </c>
      <c r="S26" s="43">
        <v>1208</v>
      </c>
      <c r="T26" s="45">
        <v>9.6794499999999992</v>
      </c>
      <c r="U26" s="44">
        <f t="shared" si="8"/>
        <v>11692.775599999999</v>
      </c>
    </row>
    <row r="27" spans="2:21" s="37" customFormat="1" ht="14">
      <c r="B27" s="15">
        <f t="shared" si="4"/>
        <v>46170</v>
      </c>
      <c r="C27" s="43">
        <v>138053</v>
      </c>
      <c r="D27" s="45">
        <v>9.5335000000000001</v>
      </c>
      <c r="E27" s="44">
        <v>1316128.2755</v>
      </c>
      <c r="G27" s="43">
        <v>99527</v>
      </c>
      <c r="H27" s="45">
        <v>9.5324939999999998</v>
      </c>
      <c r="I27" s="44">
        <f t="shared" si="5"/>
        <v>948740.53033799992</v>
      </c>
      <c r="K27" s="43">
        <v>30116</v>
      </c>
      <c r="L27" s="45">
        <v>9.5290890000000008</v>
      </c>
      <c r="M27" s="44">
        <f t="shared" si="6"/>
        <v>286978.04432400002</v>
      </c>
      <c r="O27" s="43">
        <v>6764</v>
      </c>
      <c r="P27" s="45">
        <v>9.5623839999999998</v>
      </c>
      <c r="Q27" s="44">
        <f t="shared" si="7"/>
        <v>64679.965376</v>
      </c>
      <c r="S27" s="43">
        <v>1646</v>
      </c>
      <c r="T27" s="45">
        <v>9.557874</v>
      </c>
      <c r="U27" s="44">
        <f t="shared" si="8"/>
        <v>15732.260603999999</v>
      </c>
    </row>
    <row r="28" spans="2:21" s="37" customFormat="1" ht="14">
      <c r="B28" s="15">
        <f t="shared" si="4"/>
        <v>46171</v>
      </c>
      <c r="C28" s="43">
        <v>3063</v>
      </c>
      <c r="D28" s="45">
        <v>10.31</v>
      </c>
      <c r="E28" s="44">
        <v>31579.530000000002</v>
      </c>
      <c r="F28" s="43"/>
      <c r="G28" s="43">
        <v>3063</v>
      </c>
      <c r="H28" s="45">
        <v>10.31</v>
      </c>
      <c r="I28" s="44">
        <v>31579.530000000002</v>
      </c>
      <c r="J28" s="43"/>
      <c r="K28" s="43">
        <v>0</v>
      </c>
      <c r="L28" s="45">
        <v>0</v>
      </c>
      <c r="M28" s="44">
        <f t="shared" si="6"/>
        <v>0</v>
      </c>
      <c r="O28" s="43">
        <v>0</v>
      </c>
      <c r="P28" s="45">
        <v>0</v>
      </c>
      <c r="Q28" s="44">
        <f t="shared" si="7"/>
        <v>0</v>
      </c>
      <c r="R28" s="45"/>
      <c r="S28" s="43">
        <v>0</v>
      </c>
      <c r="T28" s="45">
        <v>0</v>
      </c>
      <c r="U28" s="44">
        <f t="shared" si="8"/>
        <v>0</v>
      </c>
    </row>
    <row r="29" spans="2:21" s="37" customFormat="1" ht="14">
      <c r="B29" s="72" t="str">
        <f>""&amp;TEXT(MIN(B24:B28),"[$-en-GB]mmm dd")&amp;" - "&amp;TEXT(MAX(B24:B28),"[$-en-GB]mmm dd")</f>
        <v>May 25 - May 29</v>
      </c>
      <c r="C29" s="36">
        <f>SUM(C24:C28)</f>
        <v>529602</v>
      </c>
      <c r="D29" s="42">
        <f>E29/C29</f>
        <v>9.6712682669249741</v>
      </c>
      <c r="E29" s="41">
        <f>SUM(E24:E28)</f>
        <v>5121923.0167000005</v>
      </c>
      <c r="F29" s="49"/>
      <c r="G29" s="36">
        <f>SUM(G24:G28)</f>
        <v>413911</v>
      </c>
      <c r="H29" s="42">
        <f>I29/G29</f>
        <v>9.6715523747254828</v>
      </c>
      <c r="I29" s="41">
        <f>SUM(I24:I28)</f>
        <v>4003161.9149749996</v>
      </c>
      <c r="J29" s="49"/>
      <c r="K29" s="36">
        <f>SUM(K24:K28)</f>
        <v>94304</v>
      </c>
      <c r="L29" s="42">
        <f>M29/K29</f>
        <v>9.6708284147119947</v>
      </c>
      <c r="M29" s="41">
        <f>SUM(M24:M28)</f>
        <v>911997.80282099999</v>
      </c>
      <c r="O29" s="36">
        <f>SUM(O24:O28)</f>
        <v>17397</v>
      </c>
      <c r="P29" s="42">
        <f>Q29/O29</f>
        <v>9.6691493523021226</v>
      </c>
      <c r="Q29" s="41">
        <f>SUM(Q24:Q28)</f>
        <v>168214.19128200001</v>
      </c>
      <c r="S29" s="36">
        <f>SUM(S24:S28)</f>
        <v>3990</v>
      </c>
      <c r="T29" s="42">
        <f>U29/S29</f>
        <v>9.6607521874686721</v>
      </c>
      <c r="U29" s="41">
        <f>SUM(U24:U28)</f>
        <v>38546.401228000002</v>
      </c>
    </row>
    <row r="30" spans="2:21">
      <c r="B30" s="46"/>
      <c r="C30" s="43"/>
      <c r="D30" s="45"/>
      <c r="E30" s="44"/>
      <c r="F30" s="37"/>
      <c r="G30" s="37"/>
      <c r="H30" s="45"/>
      <c r="I30" s="37"/>
      <c r="J30" s="37"/>
      <c r="K30" s="37"/>
      <c r="L30" s="45"/>
      <c r="M30" s="37"/>
      <c r="N30" s="37"/>
      <c r="O30" s="37"/>
      <c r="P30" s="37"/>
      <c r="Q30" s="37"/>
      <c r="S30" s="37"/>
      <c r="T30" s="37"/>
      <c r="U30" s="37"/>
    </row>
    <row r="31" spans="2:21" s="37" customFormat="1" thickBot="1">
      <c r="B31" s="40" t="s">
        <v>13</v>
      </c>
      <c r="C31" s="39">
        <f>C15+C22+C29</f>
        <v>1050694</v>
      </c>
      <c r="D31" s="38">
        <f>E31/C31</f>
        <v>9.3522520266252602</v>
      </c>
      <c r="E31" s="54">
        <f>E15+E22+E29</f>
        <v>9826355.0908630006</v>
      </c>
      <c r="F31" s="50"/>
      <c r="G31" s="39">
        <f>G15+G22+G29</f>
        <v>905818</v>
      </c>
      <c r="H31" s="38">
        <f>I31/G31</f>
        <v>9.31903938235385</v>
      </c>
      <c r="I31" s="54">
        <f>I15+I22+I29</f>
        <v>8441353.6152449995</v>
      </c>
      <c r="J31" s="50"/>
      <c r="K31" s="57">
        <f>K14+K22+K29</f>
        <v>118749</v>
      </c>
      <c r="L31" s="38">
        <f>IF(M31=0,"-",M31/K31)</f>
        <v>9.5576316900858114</v>
      </c>
      <c r="M31" s="54">
        <f>M15+M22+M29</f>
        <v>1134959.205566</v>
      </c>
      <c r="O31" s="57">
        <f>O15+O22+O29</f>
        <v>20308</v>
      </c>
      <c r="P31" s="38">
        <f>IF(Q31=0,"-",Q31/O31)</f>
        <v>9.5912953894524335</v>
      </c>
      <c r="Q31" s="54">
        <f>Q15+Q22+Q29</f>
        <v>194780.02676900002</v>
      </c>
      <c r="S31" s="57">
        <f>S15+S22+S29</f>
        <v>5819</v>
      </c>
      <c r="T31" s="38">
        <f>IF(U31=0,"-",U31/S31)</f>
        <v>9.496395780890186</v>
      </c>
      <c r="U31" s="54">
        <f>U15+U22+U29</f>
        <v>55259.527048999997</v>
      </c>
    </row>
    <row r="32" spans="2:21" ht="16" thickTop="1"/>
  </sheetData>
  <mergeCells count="5">
    <mergeCell ref="C7:E7"/>
    <mergeCell ref="G7:I7"/>
    <mergeCell ref="K7:M7"/>
    <mergeCell ref="O7:Q7"/>
    <mergeCell ref="S7:U7"/>
  </mergeCells>
  <phoneticPr fontId="34" type="noConversion"/>
  <conditionalFormatting sqref="C10:E27">
    <cfRule type="expression" dxfId="29" priority="1">
      <formula>$D10&gt;#REF!</formula>
    </cfRule>
  </conditionalFormatting>
  <conditionalFormatting sqref="C10:E30">
    <cfRule type="expression" dxfId="28" priority="2">
      <formula>#REF!&gt;#REF!</formula>
    </cfRule>
  </conditionalFormatting>
  <conditionalFormatting sqref="C29:E30">
    <cfRule type="expression" dxfId="27" priority="19">
      <formula>$D29&gt;#REF!</formula>
    </cfRule>
  </conditionalFormatting>
  <conditionalFormatting sqref="C28:F28">
    <cfRule type="expression" dxfId="26" priority="11">
      <formula>$D28&gt;#REF!</formula>
    </cfRule>
  </conditionalFormatting>
  <conditionalFormatting sqref="C31:M31">
    <cfRule type="expression" dxfId="25" priority="28">
      <formula>#REF!&gt;#REF!</formula>
    </cfRule>
  </conditionalFormatting>
  <conditionalFormatting sqref="D31:E31">
    <cfRule type="expression" dxfId="24" priority="159">
      <formula>$D31&gt;#REF!</formula>
    </cfRule>
  </conditionalFormatting>
  <conditionalFormatting sqref="F15:F16 J15:J16">
    <cfRule type="expression" dxfId="23" priority="17">
      <formula>$D15&gt;#REF!</formula>
    </cfRule>
    <cfRule type="expression" dxfId="22" priority="18">
      <formula>#REF!&gt;#REF!</formula>
    </cfRule>
  </conditionalFormatting>
  <conditionalFormatting sqref="F22:F23 J22:J23 F29">
    <cfRule type="expression" dxfId="21" priority="35">
      <formula>$D22&gt;#REF!</formula>
    </cfRule>
  </conditionalFormatting>
  <conditionalFormatting sqref="F22:F23 J22:J23">
    <cfRule type="expression" dxfId="20" priority="36">
      <formula>#REF!&gt;#REF!</formula>
    </cfRule>
  </conditionalFormatting>
  <conditionalFormatting sqref="F28:F29 J28:J29">
    <cfRule type="expression" dxfId="19" priority="12">
      <formula>#REF!&gt;#REF!</formula>
    </cfRule>
  </conditionalFormatting>
  <conditionalFormatting sqref="G10:I29">
    <cfRule type="expression" dxfId="18" priority="3">
      <formula>$D10&gt;#REF!</formula>
    </cfRule>
    <cfRule type="expression" dxfId="17" priority="4">
      <formula>#REF!&gt;#REF!</formula>
    </cfRule>
  </conditionalFormatting>
  <conditionalFormatting sqref="H30">
    <cfRule type="expression" dxfId="16" priority="1123">
      <formula>#REF!&gt;#REF!</formula>
    </cfRule>
  </conditionalFormatting>
  <conditionalFormatting sqref="H30:H31 L30:L31">
    <cfRule type="expression" dxfId="15" priority="655">
      <formula>$D30&gt;#REF!</formula>
    </cfRule>
  </conditionalFormatting>
  <conditionalFormatting sqref="I31">
    <cfRule type="expression" dxfId="14" priority="157">
      <formula>$D31&gt;#REF!</formula>
    </cfRule>
  </conditionalFormatting>
  <conditionalFormatting sqref="J28:J29">
    <cfRule type="expression" dxfId="13" priority="14">
      <formula>$D28&gt;#REF!</formula>
    </cfRule>
  </conditionalFormatting>
  <conditionalFormatting sqref="K31">
    <cfRule type="expression" dxfId="12" priority="27">
      <formula>$D31&gt;#REF!</formula>
    </cfRule>
  </conditionalFormatting>
  <conditionalFormatting sqref="K10:M29 O10:Q29">
    <cfRule type="expression" dxfId="11" priority="8">
      <formula>#REF!&gt;#REF!</formula>
    </cfRule>
    <cfRule type="expression" dxfId="10" priority="7">
      <formula>$D10&gt;#REF!</formula>
    </cfRule>
  </conditionalFormatting>
  <conditionalFormatting sqref="L30">
    <cfRule type="expression" dxfId="9" priority="1096">
      <formula>#REF!&gt;#REF!</formula>
    </cfRule>
  </conditionalFormatting>
  <conditionalFormatting sqref="M31">
    <cfRule type="expression" dxfId="8" priority="155">
      <formula>$D31&gt;#REF!</formula>
    </cfRule>
  </conditionalFormatting>
  <conditionalFormatting sqref="O31:Q31">
    <cfRule type="expression" dxfId="7" priority="25">
      <formula>$D31&gt;#REF!</formula>
    </cfRule>
    <cfRule type="expression" dxfId="6" priority="26">
      <formula>#REF!&gt;#REF!</formula>
    </cfRule>
  </conditionalFormatting>
  <conditionalFormatting sqref="R28">
    <cfRule type="expression" dxfId="5" priority="16">
      <formula>#REF!&gt;#REF!</formula>
    </cfRule>
    <cfRule type="expression" dxfId="4" priority="15">
      <formula>$D28&gt;#REF!</formula>
    </cfRule>
  </conditionalFormatting>
  <conditionalFormatting sqref="S10:U29">
    <cfRule type="expression" dxfId="3" priority="5">
      <formula>$D10&gt;#REF!</formula>
    </cfRule>
    <cfRule type="expression" dxfId="2" priority="6">
      <formula>#REF!&gt;#REF!</formula>
    </cfRule>
  </conditionalFormatting>
  <conditionalFormatting sqref="S31:U31">
    <cfRule type="expression" dxfId="1" priority="23">
      <formula>$D31&gt;#REF!</formula>
    </cfRule>
    <cfRule type="expression" dxfId="0" priority="24">
      <formula>#REF!&gt;#REF!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081320-9ae3-4ab4-afb3-a51c151eddcf" xsi:nil="true"/>
    <lcf76f155ced4ddcb4097134ff3c332f xmlns="16212bbd-22a3-4003-8bef-c2f05274bda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AFC00CE9AF1449B01E3B6DECB6F899" ma:contentTypeVersion="19" ma:contentTypeDescription="Een nieuw document maken." ma:contentTypeScope="" ma:versionID="dac2b73c55719dc97ba5400eadc252a3">
  <xsd:schema xmlns:xsd="http://www.w3.org/2001/XMLSchema" xmlns:xs="http://www.w3.org/2001/XMLSchema" xmlns:p="http://schemas.microsoft.com/office/2006/metadata/properties" xmlns:ns2="16212bbd-22a3-4003-8bef-c2f05274bda2" xmlns:ns3="b0e585c8-2784-4971-be12-fa82ff50612c" xmlns:ns4="46081320-9ae3-4ab4-afb3-a51c151eddcf" targetNamespace="http://schemas.microsoft.com/office/2006/metadata/properties" ma:root="true" ma:fieldsID="ef72d10354ecce826ebd91a58adb468c" ns2:_="" ns3:_="" ns4:_="">
    <xsd:import namespace="16212bbd-22a3-4003-8bef-c2f05274bda2"/>
    <xsd:import namespace="b0e585c8-2784-4971-be12-fa82ff50612c"/>
    <xsd:import namespace="46081320-9ae3-4ab4-afb3-a51c151edd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12bbd-22a3-4003-8bef-c2f05274b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769557f3-ea9a-4272-9fa3-17d788de47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85c8-2784-4971-be12-fa82ff5061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81320-9ae3-4ab4-afb3-a51c151edd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073cb6d-880f-41ce-9def-845b90a15ac4}" ma:internalName="TaxCatchAll" ma:showField="CatchAllData" ma:web="b0e585c8-2784-4971-be12-fa82ff5061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DBD0A-7B2F-4D4B-A495-D600CEF7A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1A0509-A77C-46FC-A7E0-ADA0E4195CCF}">
  <ds:schemaRefs>
    <ds:schemaRef ds:uri="http://purl.org/dc/dcmitype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f10a4026-63bd-4a52-9bfe-9924ce6f6270"/>
    <ds:schemaRef ds:uri="b4952eb3-be4e-4adb-aa9e-c68ae90a0616"/>
  </ds:schemaRefs>
</ds:datastoreItem>
</file>

<file path=customXml/itemProps3.xml><?xml version="1.0" encoding="utf-8"?>
<ds:datastoreItem xmlns:ds="http://schemas.openxmlformats.org/officeDocument/2006/customXml" ds:itemID="{226C5271-B5F3-41A8-BEFE-6ABD7BFD818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BAM - Share Repurchase</vt:lpstr>
      <vt:lpstr>Weekly Summary</vt:lpstr>
    </vt:vector>
  </TitlesOfParts>
  <Company>Philips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buy back program</dc:title>
  <dc:subject>Transaction history</dc:subject>
  <dc:creator>Brands</dc:creator>
  <cp:lastModifiedBy>Struijs, René</cp:lastModifiedBy>
  <cp:lastPrinted>2011-07-21T10:41:29Z</cp:lastPrinted>
  <dcterms:created xsi:type="dcterms:W3CDTF">2011-07-21T09:27:54Z</dcterms:created>
  <dcterms:modified xsi:type="dcterms:W3CDTF">2026-06-15T15:04:39Z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0bce33f7-04c0-4596-9b71-ba8617e88451_Enabled">
    <vt:lpwstr>true</vt:lpwstr>
  </property>
  <property fmtid="{D5CDD505-2E9C-101B-9397-08002B2CF9AE}" pid="4" name="MSIP_Label_0bce33f7-04c0-4596-9b71-ba8617e88451_SetDate">
    <vt:lpwstr>2021-07-14T11:07:25Z</vt:lpwstr>
  </property>
  <property fmtid="{D5CDD505-2E9C-101B-9397-08002B2CF9AE}" pid="5" name="MSIP_Label_0bce33f7-04c0-4596-9b71-ba8617e88451_Method">
    <vt:lpwstr>Privileged</vt:lpwstr>
  </property>
  <property fmtid="{D5CDD505-2E9C-101B-9397-08002B2CF9AE}" pid="6" name="MSIP_Label_0bce33f7-04c0-4596-9b71-ba8617e88451_Name">
    <vt:lpwstr>0bce33f7-04c0-4596-9b71-ba8617e88451</vt:lpwstr>
  </property>
  <property fmtid="{D5CDD505-2E9C-101B-9397-08002B2CF9AE}" pid="7" name="MSIP_Label_0bce33f7-04c0-4596-9b71-ba8617e88451_SiteId">
    <vt:lpwstr>3a15904d-3fd9-4256-a753-beb05cdf0c6d</vt:lpwstr>
  </property>
  <property fmtid="{D5CDD505-2E9C-101B-9397-08002B2CF9AE}" pid="8" name="MSIP_Label_0bce33f7-04c0-4596-9b71-ba8617e88451_ActionId">
    <vt:lpwstr>2a0084b4-204f-428e-8c85-05b93330837e</vt:lpwstr>
  </property>
  <property fmtid="{D5CDD505-2E9C-101B-9397-08002B2CF9AE}" pid="9" name="MSIP_Label_0bce33f7-04c0-4596-9b71-ba8617e88451_ContentBits">
    <vt:lpwstr>0</vt:lpwstr>
  </property>
  <property fmtid="{D5CDD505-2E9C-101B-9397-08002B2CF9AE}" pid="10" name="ContentTypeId">
    <vt:lpwstr>0x01010016AFC00CE9AF1449B01E3B6DECB6F899</vt:lpwstr>
  </property>
  <property fmtid="{D5CDD505-2E9C-101B-9397-08002B2CF9AE}" pid="11" name="MediaServiceImageTags">
    <vt:lpwstr/>
  </property>
  <property fmtid="{D5CDD505-2E9C-101B-9397-08002B2CF9AE}" pid="12" name="MSIP_Label_41a6e227-27d5-42bc-8eb9-760c0419ec2f_Enabled">
    <vt:lpwstr>true</vt:lpwstr>
  </property>
  <property fmtid="{D5CDD505-2E9C-101B-9397-08002B2CF9AE}" pid="13" name="MSIP_Label_41a6e227-27d5-42bc-8eb9-760c0419ec2f_SetDate">
    <vt:lpwstr>2026-06-15T15:04:39Z</vt:lpwstr>
  </property>
  <property fmtid="{D5CDD505-2E9C-101B-9397-08002B2CF9AE}" pid="14" name="MSIP_Label_41a6e227-27d5-42bc-8eb9-760c0419ec2f_Method">
    <vt:lpwstr>Standard</vt:lpwstr>
  </property>
  <property fmtid="{D5CDD505-2E9C-101B-9397-08002B2CF9AE}" pid="15" name="MSIP_Label_41a6e227-27d5-42bc-8eb9-760c0419ec2f_Name">
    <vt:lpwstr>Private</vt:lpwstr>
  </property>
  <property fmtid="{D5CDD505-2E9C-101B-9397-08002B2CF9AE}" pid="16" name="MSIP_Label_41a6e227-27d5-42bc-8eb9-760c0419ec2f_SiteId">
    <vt:lpwstr>bf5f4046-a1dc-4119-aa8a-bfb9fbf46271</vt:lpwstr>
  </property>
  <property fmtid="{D5CDD505-2E9C-101B-9397-08002B2CF9AE}" pid="17" name="MSIP_Label_41a6e227-27d5-42bc-8eb9-760c0419ec2f_ActionId">
    <vt:lpwstr>fe8ae67b-312d-4b87-91d2-4a440ccfee4a</vt:lpwstr>
  </property>
  <property fmtid="{D5CDD505-2E9C-101B-9397-08002B2CF9AE}" pid="18" name="MSIP_Label_41a6e227-27d5-42bc-8eb9-760c0419ec2f_ContentBits">
    <vt:lpwstr>0</vt:lpwstr>
  </property>
  <property fmtid="{D5CDD505-2E9C-101B-9397-08002B2CF9AE}" pid="19" name="MSIP_Label_41a6e227-27d5-42bc-8eb9-760c0419ec2f_Tag">
    <vt:lpwstr>50, 3, 0, 1</vt:lpwstr>
  </property>
</Properties>
</file>