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2" documentId="8_{219FE059-0652-D44F-BA82-F4748AF5B496}" xr6:coauthVersionLast="47" xr6:coauthVersionMax="47" xr10:uidLastSave="{030035BA-A126-9642-A1A3-B82D5B7A4B98}"/>
  <bookViews>
    <workbookView xWindow="0" yWindow="580" windowWidth="29920" windowHeight="18760" tabRatio="816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3" l="1"/>
  <c r="C25" i="33"/>
  <c r="E25" i="33"/>
  <c r="G25" i="33"/>
  <c r="I25" i="33"/>
  <c r="U25" i="33" l="1"/>
  <c r="S25" i="33"/>
  <c r="Q25" i="33"/>
  <c r="O25" i="33"/>
  <c r="M25" i="33"/>
  <c r="L25" i="33"/>
  <c r="K25" i="33"/>
  <c r="E15" i="33"/>
  <c r="D15" i="33" s="1"/>
  <c r="C15" i="33"/>
  <c r="U15" i="33"/>
  <c r="S15" i="33"/>
  <c r="Q15" i="33"/>
  <c r="O15" i="33"/>
  <c r="M15" i="33"/>
  <c r="K15" i="33"/>
  <c r="G15" i="33"/>
  <c r="I14" i="33"/>
  <c r="E14" i="33"/>
  <c r="I13" i="33"/>
  <c r="E13" i="33"/>
  <c r="I12" i="33"/>
  <c r="E12" i="33"/>
  <c r="I11" i="33"/>
  <c r="I15" i="33" s="1"/>
  <c r="E11" i="33"/>
  <c r="B11" i="33"/>
  <c r="B12" i="33" s="1"/>
  <c r="B13" i="33" s="1"/>
  <c r="B14" i="33" s="1"/>
  <c r="B15" i="33" l="1"/>
  <c r="H15" i="33"/>
  <c r="E21" i="29" l="1"/>
  <c r="I22" i="33"/>
  <c r="G22" i="33"/>
  <c r="H25" i="33" l="1"/>
  <c r="E20" i="29"/>
  <c r="E19" i="29"/>
  <c r="E18" i="29"/>
  <c r="E22" i="33"/>
  <c r="C22" i="33"/>
  <c r="D22" i="33" l="1"/>
  <c r="E41" i="29"/>
  <c r="C43" i="29"/>
  <c r="E27" i="29" l="1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B18" i="33" l="1"/>
  <c r="U22" i="33"/>
  <c r="S22" i="33"/>
  <c r="Q22" i="33"/>
  <c r="O22" i="33"/>
  <c r="M22" i="33"/>
  <c r="K22" i="33"/>
  <c r="B19" i="33" l="1"/>
  <c r="H22" i="33"/>
  <c r="B20" i="33" l="1"/>
  <c r="B21" i="33" s="1"/>
  <c r="E43" i="29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D43" i="29" l="1"/>
  <c r="E10" i="29" s="1"/>
  <c r="B22" i="33"/>
  <c r="E9" i="29"/>
  <c r="E13" i="29" s="1"/>
  <c r="T25" i="33"/>
  <c r="P25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<sst xmlns="http://schemas.openxmlformats.org/spreadsheetml/2006/main" count="36" uniqueCount="21">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</sst>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7" formatCode="_ * #,##0.00_ ;_ * \-#,##0.00_ ;_ * &quot;-&quot;??_ ;_ @_ 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20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abSelected="1" zoomScale="130" zoomScaleNormal="130" workbookViewId="0">
      <selection activeCell="I16" sqref="I16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521092</v>
      </c>
      <c r="F8" s="10"/>
    </row>
    <row r="9" spans="2:6">
      <c r="B9" s="13" t="s">
        <v>0</v>
      </c>
      <c r="C9" s="14"/>
      <c r="D9" s="14"/>
      <c r="E9" s="5">
        <f>E43</f>
        <v>4704432.1297019999</v>
      </c>
      <c r="F9" s="10"/>
    </row>
    <row r="10" spans="2:6">
      <c r="B10" s="13" t="s">
        <v>7</v>
      </c>
      <c r="C10" s="11"/>
      <c r="D10" s="11"/>
      <c r="E10" s="5">
        <f>D43</f>
        <v>9.0280260101901391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0.11761080324254999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/>
      <c r="D27" s="74"/>
      <c r="E27" s="75" t="str">
        <f t="shared" ref="E27:E30" si="1">IF(C27="","",C27*D27)</f>
        <v/>
      </c>
      <c r="H27" s="35"/>
    </row>
    <row r="28" spans="2:8">
      <c r="B28" s="15">
        <f t="shared" si="0"/>
        <v>46168</v>
      </c>
      <c r="C28" s="56"/>
      <c r="D28" s="20"/>
      <c r="E28" s="21" t="str">
        <f t="shared" si="1"/>
        <v/>
      </c>
      <c r="H28" s="35"/>
    </row>
    <row r="29" spans="2:8">
      <c r="B29" s="15">
        <f t="shared" si="0"/>
        <v>46169</v>
      </c>
      <c r="C29" s="56"/>
      <c r="D29" s="20"/>
      <c r="E29" s="21" t="str">
        <f t="shared" si="1"/>
        <v/>
      </c>
      <c r="H29" s="35"/>
    </row>
    <row r="30" spans="2:8">
      <c r="B30" s="15">
        <f t="shared" si="0"/>
        <v>46170</v>
      </c>
      <c r="C30" s="56"/>
      <c r="D30" s="20"/>
      <c r="E30" s="21" t="str">
        <f t="shared" si="1"/>
        <v/>
      </c>
      <c r="H30" s="35"/>
    </row>
    <row r="31" spans="2:8">
      <c r="B31" s="15">
        <f>WORKDAY(B30,1)</f>
        <v>46171</v>
      </c>
      <c r="C31" s="56"/>
      <c r="D31" s="20"/>
      <c r="E31" s="21" t="str">
        <f t="shared" ref="E31:E35" si="2">IF(C31="","",C31*D31)</f>
        <v/>
      </c>
      <c r="H31" s="35"/>
    </row>
    <row r="32" spans="2:8">
      <c r="B32" s="53">
        <f t="shared" si="0"/>
        <v>46174</v>
      </c>
      <c r="C32" s="73"/>
      <c r="D32" s="74"/>
      <c r="E32" s="75" t="str">
        <f t="shared" si="2"/>
        <v/>
      </c>
      <c r="H32" s="35"/>
    </row>
    <row r="33" spans="2:8">
      <c r="B33" s="15">
        <f t="shared" si="0"/>
        <v>46175</v>
      </c>
      <c r="C33" s="56"/>
      <c r="D33" s="20"/>
      <c r="E33" s="21" t="str">
        <f t="shared" si="2"/>
        <v/>
      </c>
      <c r="H33" s="35"/>
    </row>
    <row r="34" spans="2:8">
      <c r="B34" s="15">
        <f t="shared" si="0"/>
        <v>46176</v>
      </c>
      <c r="C34" s="56"/>
      <c r="D34" s="20"/>
      <c r="E34" s="21" t="str">
        <f t="shared" si="2"/>
        <v/>
      </c>
      <c r="H34" s="35"/>
    </row>
    <row r="35" spans="2:8">
      <c r="B35" s="15">
        <f t="shared" si="0"/>
        <v>46177</v>
      </c>
      <c r="C35" s="56"/>
      <c r="D35" s="20"/>
      <c r="E35" s="21" t="str">
        <f t="shared" si="2"/>
        <v/>
      </c>
      <c r="H35" s="35"/>
    </row>
    <row r="36" spans="2:8">
      <c r="B36" s="15">
        <f>WORKDAY(B35,1)</f>
        <v>46178</v>
      </c>
      <c r="C36" s="56"/>
      <c r="D36" s="20"/>
      <c r="E36" s="21" t="str">
        <f t="shared" ref="E36:E40" si="3">IF(C36="","",C36*D36)</f>
        <v/>
      </c>
      <c r="H36" s="35"/>
    </row>
    <row r="37" spans="2:8">
      <c r="B37" s="53">
        <f t="shared" si="0"/>
        <v>46181</v>
      </c>
      <c r="C37" s="73"/>
      <c r="D37" s="74"/>
      <c r="E37" s="75" t="str">
        <f t="shared" si="3"/>
        <v/>
      </c>
      <c r="H37" s="35"/>
    </row>
    <row r="38" spans="2:8">
      <c r="B38" s="15">
        <f t="shared" si="0"/>
        <v>46182</v>
      </c>
      <c r="C38" s="56"/>
      <c r="D38" s="20"/>
      <c r="E38" s="21" t="str">
        <f t="shared" si="3"/>
        <v/>
      </c>
      <c r="H38" s="35"/>
    </row>
    <row r="39" spans="2:8">
      <c r="B39" s="15">
        <f t="shared" si="0"/>
        <v>46183</v>
      </c>
      <c r="C39" s="56"/>
      <c r="D39" s="20"/>
      <c r="E39" s="21" t="str">
        <f t="shared" si="3"/>
        <v/>
      </c>
      <c r="H39" s="35"/>
    </row>
    <row r="40" spans="2:8">
      <c r="B40" s="15">
        <f t="shared" si="0"/>
        <v>46184</v>
      </c>
      <c r="C40" s="56"/>
      <c r="D40" s="20"/>
      <c r="E40" s="21" t="str">
        <f t="shared" si="3"/>
        <v/>
      </c>
      <c r="H40" s="35"/>
    </row>
    <row r="41" spans="2:8">
      <c r="B41" s="24">
        <f t="shared" si="0"/>
        <v>46185</v>
      </c>
      <c r="C41" s="27"/>
      <c r="D41" s="28"/>
      <c r="E41" s="29" t="str">
        <f t="shared" ref="E41" si="4">IF(C41="","",C41*D41)</f>
        <v/>
      </c>
      <c r="H41" s="35"/>
    </row>
    <row r="42" spans="2:8">
      <c r="B42" s="15"/>
      <c r="C42" s="52"/>
      <c r="D42" s="76"/>
      <c r="E42" s="77"/>
    </row>
    <row r="43" spans="2:8" ht="16" thickBot="1">
      <c r="B43" s="25" t="s">
        <v>13</v>
      </c>
      <c r="C43" s="18">
        <f>SUM(C17:C42)</f>
        <v>521092</v>
      </c>
      <c r="D43" s="19">
        <f>E43/C43</f>
        <v>9.0280260101901391</v>
      </c>
      <c r="E43" s="17">
        <f>SUM(E17:E42)</f>
        <v>4704432.1297019999</v>
      </c>
    </row>
    <row r="44" spans="2:8" ht="16" thickTop="1"/>
  </sheetData>
  <conditionalFormatting sqref="C17:E42">
    <cfRule type="expression" dxfId="19" priority="1">
      <formula>$D17&gt;#REF!</formula>
    </cfRule>
    <cfRule type="expression" dxfId="18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26"/>
  <sheetViews>
    <sheetView topLeftCell="C1" zoomScale="90" zoomScaleNormal="90" workbookViewId="0">
      <pane ySplit="8" topLeftCell="A9" activePane="bottomLeft" state="frozen"/>
      <selection pane="bottomLeft" activeCell="C21" sqref="C21:E21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v>388345.07549999998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>C12*D12</f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>C13*D13</f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>C14*D14</f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44">
        <v>514051.17</v>
      </c>
      <c r="G17" s="43">
        <v>58821</v>
      </c>
      <c r="H17" s="45">
        <v>8.7392450000000004</v>
      </c>
      <c r="I17" s="44">
        <v>514051.17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1">WORKDAY(B17,1)</f>
        <v>46161</v>
      </c>
      <c r="C18" s="43">
        <v>45738</v>
      </c>
      <c r="D18" s="45">
        <v>8.6806079999999994</v>
      </c>
      <c r="E18" s="44">
        <v>397033.64999999997</v>
      </c>
      <c r="G18" s="43">
        <v>45738</v>
      </c>
      <c r="H18" s="45">
        <v>8.6806079999999994</v>
      </c>
      <c r="I18" s="44">
        <v>397033.64999999997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1"/>
        <v>46162</v>
      </c>
      <c r="C19" s="43">
        <v>45023</v>
      </c>
      <c r="D19" s="45">
        <v>8.6255430000000004</v>
      </c>
      <c r="E19" s="44">
        <v>388347.82999999996</v>
      </c>
      <c r="G19" s="43">
        <v>45023</v>
      </c>
      <c r="H19" s="45">
        <v>8.6255430000000004</v>
      </c>
      <c r="I19" s="44">
        <v>388347.82999999996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1"/>
        <v>46163</v>
      </c>
      <c r="C20" s="43">
        <v>43440</v>
      </c>
      <c r="D20" s="45">
        <v>8.9397570000000002</v>
      </c>
      <c r="E20" s="44">
        <v>388343.04499999998</v>
      </c>
      <c r="G20" s="43">
        <v>43440</v>
      </c>
      <c r="H20" s="45">
        <v>8.9397570000000002</v>
      </c>
      <c r="I20" s="44">
        <v>388343.04499999998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1"/>
        <v>46164</v>
      </c>
      <c r="C21" s="43">
        <v>132591</v>
      </c>
      <c r="D21" s="45">
        <v>9.120571</v>
      </c>
      <c r="E21" s="44">
        <v>1209305.6850000008</v>
      </c>
      <c r="G21" s="43">
        <v>132591</v>
      </c>
      <c r="H21" s="45">
        <v>9.120571</v>
      </c>
      <c r="I21" s="44">
        <v>1209305.6850000008</v>
      </c>
      <c r="K21" s="43">
        <v>0</v>
      </c>
      <c r="L21" s="45">
        <v>0</v>
      </c>
      <c r="M21" s="44">
        <v>0</v>
      </c>
      <c r="O21" s="43">
        <v>0</v>
      </c>
      <c r="P21" s="45">
        <v>0</v>
      </c>
      <c r="Q21" s="44">
        <v>0</v>
      </c>
      <c r="S21" s="43">
        <v>0</v>
      </c>
      <c r="T21" s="45">
        <v>0</v>
      </c>
      <c r="U21" s="44">
        <v>0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8.8973148492228535</v>
      </c>
      <c r="E22" s="41">
        <f>SUM(E17:E21)</f>
        <v>2897081.3800000008</v>
      </c>
      <c r="F22" s="49"/>
      <c r="G22" s="36">
        <f>SUM(G17:G21)</f>
        <v>325613</v>
      </c>
      <c r="H22" s="42">
        <f>I22/G22</f>
        <v>8.8973148492228535</v>
      </c>
      <c r="I22" s="41">
        <f>SUM(I17:I21)</f>
        <v>2897081.3800000008</v>
      </c>
      <c r="J22" s="49"/>
      <c r="K22" s="36">
        <f>SUM(K17:K21)</f>
        <v>0</v>
      </c>
      <c r="L22" s="42">
        <v>0</v>
      </c>
      <c r="M22" s="41">
        <f>SUM(M17:M21)</f>
        <v>0</v>
      </c>
      <c r="O22" s="36">
        <f>SUM(O17:O21)</f>
        <v>0</v>
      </c>
      <c r="P22" s="42">
        <v>0</v>
      </c>
      <c r="Q22" s="41">
        <f>SUM(Q17:Q21)</f>
        <v>0</v>
      </c>
      <c r="S22" s="36">
        <f>SUM(S17:S21)</f>
        <v>0</v>
      </c>
      <c r="T22" s="42">
        <v>0</v>
      </c>
      <c r="U22" s="41">
        <f>SUM(U17:U21)</f>
        <v>0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>
      <c r="B24" s="46"/>
      <c r="C24" s="43"/>
      <c r="D24" s="45"/>
      <c r="E24" s="44"/>
      <c r="F24" s="37"/>
      <c r="G24" s="37"/>
      <c r="H24" s="45"/>
      <c r="I24" s="37"/>
      <c r="J24" s="37"/>
      <c r="K24" s="37"/>
      <c r="L24" s="45"/>
      <c r="M24" s="37"/>
      <c r="N24" s="37"/>
      <c r="O24" s="37"/>
      <c r="P24" s="37"/>
      <c r="Q24" s="37"/>
      <c r="S24" s="37"/>
      <c r="T24" s="37"/>
      <c r="U24" s="37"/>
    </row>
    <row r="25" spans="2:21" s="37" customFormat="1" thickBot="1">
      <c r="B25" s="40" t="s">
        <v>13</v>
      </c>
      <c r="C25" s="39">
        <f>C15+C22</f>
        <v>521092</v>
      </c>
      <c r="D25" s="38">
        <f>E25/C25</f>
        <v>9.0280260101901408</v>
      </c>
      <c r="E25" s="54">
        <f>E15+E22</f>
        <v>4704432.1297020009</v>
      </c>
      <c r="F25" s="50"/>
      <c r="G25" s="39">
        <f>G15+G22</f>
        <v>521092</v>
      </c>
      <c r="H25" s="38">
        <f>I25/G25</f>
        <v>9.0280260101901408</v>
      </c>
      <c r="I25" s="54">
        <f>I15+I22</f>
        <v>4704432.1297020009</v>
      </c>
      <c r="J25" s="50"/>
      <c r="K25" s="57">
        <f>K14+K22</f>
        <v>0</v>
      </c>
      <c r="L25" s="38" t="str">
        <f>IF(M25=0,"-",M25/K25)</f>
        <v>-</v>
      </c>
      <c r="M25" s="54">
        <f>M15+M22</f>
        <v>0</v>
      </c>
      <c r="O25" s="57">
        <f>O15+O22</f>
        <v>0</v>
      </c>
      <c r="P25" s="38" t="str">
        <f>IF(Q25=0,"-",Q25/O25)</f>
        <v>-</v>
      </c>
      <c r="Q25" s="54">
        <f>Q15+Q22</f>
        <v>0</v>
      </c>
      <c r="S25" s="57">
        <f>S15+S22</f>
        <v>0</v>
      </c>
      <c r="T25" s="38" t="str">
        <f>IF(U25=0,"-",U25/S25)</f>
        <v>-</v>
      </c>
      <c r="U25" s="54">
        <f>U15+U22</f>
        <v>0</v>
      </c>
    </row>
    <row r="26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25:M25">
    <cfRule type="expression" dxfId="17" priority="12">
      <formula>#REF!&gt;#REF!</formula>
    </cfRule>
  </conditionalFormatting>
  <conditionalFormatting sqref="D25:E25">
    <cfRule type="expression" dxfId="16" priority="143">
      <formula>$D25&gt;#REF!</formula>
    </cfRule>
  </conditionalFormatting>
  <conditionalFormatting sqref="F15:F16 J15:J16">
    <cfRule type="expression" dxfId="15" priority="1">
      <formula>$D15&gt;#REF!</formula>
    </cfRule>
    <cfRule type="expression" dxfId="14" priority="2">
      <formula>#REF!&gt;#REF!</formula>
    </cfRule>
  </conditionalFormatting>
  <conditionalFormatting sqref="F22:F23 J22:J23">
    <cfRule type="expression" dxfId="13" priority="19">
      <formula>$D22&gt;#REF!</formula>
    </cfRule>
    <cfRule type="expression" dxfId="12" priority="20">
      <formula>#REF!&gt;#REF!</formula>
    </cfRule>
  </conditionalFormatting>
  <conditionalFormatting sqref="G10:I23 K10:M23 O10:Q23 S10:U23 C10:E24">
    <cfRule type="expression" dxfId="11" priority="3">
      <formula>$D10&gt;#REF!</formula>
    </cfRule>
    <cfRule type="expression" dxfId="10" priority="4">
      <formula>#REF!&gt;#REF!</formula>
    </cfRule>
  </conditionalFormatting>
  <conditionalFormatting sqref="H24">
    <cfRule type="expression" dxfId="9" priority="1107">
      <formula>#REF!&gt;#REF!</formula>
    </cfRule>
  </conditionalFormatting>
  <conditionalFormatting sqref="H24:H25 L24:L25">
    <cfRule type="expression" dxfId="8" priority="639">
      <formula>$D24&gt;#REF!</formula>
    </cfRule>
  </conditionalFormatting>
  <conditionalFormatting sqref="I25">
    <cfRule type="expression" dxfId="7" priority="141">
      <formula>$D25&gt;#REF!</formula>
    </cfRule>
  </conditionalFormatting>
  <conditionalFormatting sqref="K25">
    <cfRule type="expression" dxfId="6" priority="11">
      <formula>$D25&gt;#REF!</formula>
    </cfRule>
  </conditionalFormatting>
  <conditionalFormatting sqref="L24">
    <cfRule type="expression" dxfId="5" priority="1080">
      <formula>#REF!&gt;#REF!</formula>
    </cfRule>
  </conditionalFormatting>
  <conditionalFormatting sqref="M25">
    <cfRule type="expression" dxfId="4" priority="139">
      <formula>$D25&gt;#REF!</formula>
    </cfRule>
  </conditionalFormatting>
  <conditionalFormatting sqref="O25:Q25">
    <cfRule type="expression" dxfId="3" priority="9">
      <formula>$D25&gt;#REF!</formula>
    </cfRule>
    <cfRule type="expression" dxfId="2" priority="10">
      <formula>#REF!&gt;#REF!</formula>
    </cfRule>
  </conditionalFormatting>
  <conditionalFormatting sqref="S25:U25">
    <cfRule type="expression" dxfId="1" priority="7">
      <formula>$D25&gt;#REF!</formula>
    </cfRule>
    <cfRule type="expression" dxfId="0" priority="8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68D572F516D469992974CD5C05B7B" ma:contentTypeVersion="16" ma:contentTypeDescription="Create a new document." ma:contentTypeScope="" ma:versionID="5972b313d3393d5261d0345649b1cd30">
  <xsd:schema xmlns:xsd="http://www.w3.org/2001/XMLSchema" xmlns:xs="http://www.w3.org/2001/XMLSchema" xmlns:p="http://schemas.microsoft.com/office/2006/metadata/properties" xmlns:ns1="http://schemas.microsoft.com/sharepoint/v3" xmlns:ns2="c7493cb7-c9e7-4c34-b953-e637f8f3e501" xmlns:ns3="102f0251-fb79-4313-81fe-67f21eafacad" targetNamespace="http://schemas.microsoft.com/office/2006/metadata/properties" ma:root="true" ma:fieldsID="3c890c8f3fc147af8414554d5818e1ca" ns1:_="" ns2:_="" ns3:_="">
    <xsd:import namespace="http://schemas.microsoft.com/sharepoint/v3"/>
    <xsd:import namespace="c7493cb7-c9e7-4c34-b953-e637f8f3e501"/>
    <xsd:import namespace="102f0251-fb79-4313-81fe-67f21eafa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93cb7-c9e7-4c34-b953-e637f8f3e5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3c4af3-d430-4f28-9747-46973365d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f0251-fb79-4313-81fe-67f21eafaca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566d83e-a69a-4ed4-a90d-b13786abbd11}" ma:internalName="TaxCatchAll" ma:showField="CatchAllData" ma:web="102f0251-fb79-4313-81fe-67f21eafa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2f0251-fb79-4313-81fe-67f21eafacad" xsi:nil="true"/>
    <lcf76f155ced4ddcb4097134ff3c332f xmlns="c7493cb7-c9e7-4c34-b953-e637f8f3e50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D48688-4302-445A-9FAA-137512164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493cb7-c9e7-4c34-b953-e637f8f3e501"/>
    <ds:schemaRef ds:uri="102f0251-fb79-4313-81fe-67f21eafa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A0509-A77C-46FC-A7E0-ADA0E4195CCF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c7493cb7-c9e7-4c34-b953-e637f8f3e501"/>
    <ds:schemaRef ds:uri="http://purl.org/dc/terms/"/>
    <ds:schemaRef ds:uri="http://schemas.microsoft.com/sharepoint/v3"/>
    <ds:schemaRef ds:uri="http://schemas.microsoft.com/office/infopath/2007/PartnerControls"/>
    <ds:schemaRef ds:uri="102f0251-fb79-4313-81fe-67f21eafac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2026-05-26T05:39:03Z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0x010100E0F68D572F516D469992974CD5C05B7B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2026-05-26T05:39:03Z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6365df20-1524-4196-9664-d3296caffb6f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